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tabRatio="833" activeTab="3"/>
  </bookViews>
  <sheets>
    <sheet name="2016年1-12月" sheetId="1" r:id="rId1"/>
    <sheet name="2017年1-12月" sheetId="4" r:id="rId2"/>
    <sheet name="2018年1-12月" sheetId="5" r:id="rId3"/>
    <sheet name="2019年1-12月" sheetId="7" r:id="rId4"/>
  </sheets>
  <calcPr calcId="144525"/>
</workbook>
</file>

<file path=xl/sharedStrings.xml><?xml version="1.0" encoding="utf-8"?>
<sst xmlns="http://schemas.openxmlformats.org/spreadsheetml/2006/main" count="80" uniqueCount="22">
  <si>
    <t xml:space="preserve">             2016年1-12月份业务收入和门诊、住院人均费用</t>
  </si>
  <si>
    <t>月份</t>
  </si>
  <si>
    <t>门诊收入（万元）</t>
  </si>
  <si>
    <t>住院收入（万元）</t>
  </si>
  <si>
    <t>业务收入（万元）</t>
  </si>
  <si>
    <t>门诊</t>
  </si>
  <si>
    <t>住院</t>
  </si>
  <si>
    <t>医疗收入</t>
  </si>
  <si>
    <t>药品收入</t>
  </si>
  <si>
    <t>小计</t>
  </si>
  <si>
    <t xml:space="preserve">  门诊量</t>
  </si>
  <si>
    <t>人均门诊费（元）</t>
  </si>
  <si>
    <r>
      <t>较2015增幅（</t>
    </r>
    <r>
      <rPr>
        <b/>
        <sz val="11"/>
        <color indexed="8"/>
        <rFont val="宋体"/>
        <charset val="134"/>
      </rPr>
      <t>%）</t>
    </r>
  </si>
  <si>
    <t xml:space="preserve"> 出院人数</t>
  </si>
  <si>
    <t>人均住院费（元）</t>
  </si>
  <si>
    <t>合计</t>
  </si>
  <si>
    <t xml:space="preserve">             2017年1-12月份业务收入和门诊、住院人均费用</t>
  </si>
  <si>
    <r>
      <t>较2016增幅（</t>
    </r>
    <r>
      <rPr>
        <b/>
        <sz val="11"/>
        <color indexed="8"/>
        <rFont val="宋体"/>
        <charset val="134"/>
      </rPr>
      <t>%）</t>
    </r>
  </si>
  <si>
    <t xml:space="preserve">             2018年1-12月份业务收入和门诊、住院人均费用</t>
  </si>
  <si>
    <r>
      <t>较2017增幅（</t>
    </r>
    <r>
      <rPr>
        <b/>
        <sz val="11"/>
        <color indexed="8"/>
        <rFont val="宋体"/>
        <charset val="134"/>
      </rPr>
      <t>%）</t>
    </r>
  </si>
  <si>
    <t xml:space="preserve">             2019年1-12月份业务收入和门诊、住院人均费用</t>
  </si>
  <si>
    <r>
      <t>较2018增幅（</t>
    </r>
    <r>
      <rPr>
        <b/>
        <sz val="11"/>
        <color indexed="8"/>
        <rFont val="宋体"/>
        <charset val="134"/>
      </rPr>
      <t>%）</t>
    </r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</si>
</sst>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  <numFmt numFmtId="177" formatCode="#,##0.00_ "/>
  </numFmts>
  <fonts count="24">
    <font>
      <sz val="11"/>
      <color theme="1"/>
      <name val="宋体"/>
      <charset val="134"/>
      <scheme val="minor"/>
    </font>
    <font>
      <b/>
      <sz val="14"/>
      <color indexed="8"/>
      <name val="宋体"/>
      <charset val="134"/>
    </font>
    <font>
      <b/>
      <sz val="11"/>
      <color indexed="8"/>
      <name val="宋体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color indexed="8"/>
      <name val="宋体"/>
      <charset val="134"/>
    </font>
    <font>
      <b/>
      <sz val="11"/>
      <color theme="0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indexed="8"/>
      <name val="宋体"/>
      <charset val="134"/>
    </font>
    <font>
      <i/>
      <sz val="11"/>
      <color rgb="FF7F7F7F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rgb="FFFA7D00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20" fillId="25" borderId="17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17" borderId="14" applyNumberFormat="0" applyFont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7" fillId="0" borderId="11" applyNumberFormat="0" applyFill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1" fillId="0" borderId="16" applyNumberFormat="0" applyFill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5" fillId="16" borderId="12" applyNumberFormat="0" applyAlignment="0" applyProtection="0">
      <alignment vertical="center"/>
    </xf>
    <xf numFmtId="0" fontId="23" fillId="16" borderId="17" applyNumberFormat="0" applyAlignment="0" applyProtection="0">
      <alignment vertical="center"/>
    </xf>
    <xf numFmtId="0" fontId="6" fillId="8" borderId="10" applyNumberFormat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3" fillId="0" borderId="15" applyNumberFormat="0" applyFill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77" fontId="0" fillId="0" borderId="7" xfId="0" applyNumberFormat="1" applyBorder="1" applyAlignment="1">
      <alignment horizontal="center" vertical="center"/>
    </xf>
    <xf numFmtId="176" fontId="0" fillId="0" borderId="7" xfId="0" applyNumberFormat="1" applyFont="1" applyBorder="1" applyAlignment="1">
      <alignment horizontal="center" vertical="center"/>
    </xf>
    <xf numFmtId="177" fontId="0" fillId="3" borderId="7" xfId="0" applyNumberFormat="1" applyFill="1" applyBorder="1" applyAlignment="1">
      <alignment horizontal="center" vertical="center"/>
    </xf>
    <xf numFmtId="176" fontId="0" fillId="3" borderId="7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176" fontId="0" fillId="0" borderId="7" xfId="0" applyNumberFormat="1" applyBorder="1" applyAlignment="1">
      <alignment horizontal="center" vertical="center"/>
    </xf>
    <xf numFmtId="176" fontId="0" fillId="3" borderId="7" xfId="0" applyNumberFormat="1" applyFill="1" applyBorder="1" applyAlignment="1">
      <alignment horizontal="center" vertical="center"/>
    </xf>
    <xf numFmtId="176" fontId="0" fillId="0" borderId="0" xfId="0" applyNumberFormat="1">
      <alignment vertical="center"/>
    </xf>
    <xf numFmtId="0" fontId="4" fillId="0" borderId="7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176" fontId="2" fillId="0" borderId="7" xfId="0" applyNumberFormat="1" applyFont="1" applyBorder="1" applyAlignment="1">
      <alignment horizontal="center" vertical="center" wrapText="1"/>
    </xf>
    <xf numFmtId="177" fontId="4" fillId="0" borderId="7" xfId="0" applyNumberFormat="1" applyFont="1" applyBorder="1" applyAlignment="1">
      <alignment horizontal="center" vertical="center"/>
    </xf>
    <xf numFmtId="176" fontId="4" fillId="0" borderId="7" xfId="0" applyNumberFormat="1" applyFont="1" applyBorder="1" applyAlignment="1">
      <alignment horizontal="center" vertical="center"/>
    </xf>
    <xf numFmtId="177" fontId="4" fillId="3" borderId="7" xfId="0" applyNumberFormat="1" applyFont="1" applyFill="1" applyBorder="1" applyAlignment="1">
      <alignment horizontal="center" vertical="center"/>
    </xf>
    <xf numFmtId="176" fontId="4" fillId="3" borderId="7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FFFF00"/>
      <color rgb="00008000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0"/>
  <sheetViews>
    <sheetView workbookViewId="0">
      <selection activeCell="A1" sqref="A1:M5"/>
    </sheetView>
  </sheetViews>
  <sheetFormatPr defaultColWidth="9" defaultRowHeight="13.5"/>
  <cols>
    <col min="2" max="2" width="11.1083333333333" customWidth="1"/>
    <col min="3" max="3" width="9.33333333333333" customWidth="1"/>
    <col min="4" max="4" width="10.4416666666667" customWidth="1"/>
    <col min="5" max="5" width="11.6666666666667" customWidth="1"/>
    <col min="6" max="6" width="12.2166666666667" customWidth="1"/>
    <col min="7" max="8" width="11.4416666666667" customWidth="1"/>
    <col min="9" max="9" width="15" customWidth="1"/>
    <col min="10" max="11" width="12.4416666666667" customWidth="1"/>
    <col min="12" max="12" width="15.4416666666667" customWidth="1"/>
    <col min="13" max="14" width="12.775" customWidth="1"/>
  </cols>
  <sheetData>
    <row r="1" customHeight="1" spans="1:14">
      <c r="A1" s="1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</row>
    <row r="2" customHeight="1" spans="1:14">
      <c r="A2" s="33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</row>
    <row r="3" ht="3" customHeight="1" spans="1:14">
      <c r="A3" s="33"/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</row>
    <row r="4" hidden="1" customHeight="1" spans="1:14">
      <c r="A4" s="33"/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</row>
    <row r="5" ht="4.5" customHeight="1" spans="1:14">
      <c r="A5" s="33"/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</row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t="30" customHeight="1" spans="1:14">
      <c r="A16" s="2" t="s">
        <v>1</v>
      </c>
      <c r="B16" s="3" t="s">
        <v>2</v>
      </c>
      <c r="C16" s="4"/>
      <c r="D16" s="5"/>
      <c r="E16" s="3" t="s">
        <v>3</v>
      </c>
      <c r="F16" s="4"/>
      <c r="G16" s="5"/>
      <c r="H16" s="20" t="s">
        <v>4</v>
      </c>
      <c r="I16" s="3" t="s">
        <v>5</v>
      </c>
      <c r="J16" s="4"/>
      <c r="K16" s="15"/>
      <c r="L16" s="10" t="s">
        <v>6</v>
      </c>
      <c r="M16" s="10"/>
      <c r="N16" s="10"/>
    </row>
    <row r="17" ht="30" customHeight="1" spans="1:14">
      <c r="A17" s="7"/>
      <c r="B17" s="8" t="s">
        <v>7</v>
      </c>
      <c r="C17" s="9" t="s">
        <v>8</v>
      </c>
      <c r="D17" s="10" t="s">
        <v>9</v>
      </c>
      <c r="E17" s="9" t="s">
        <v>7</v>
      </c>
      <c r="F17" s="9" t="s">
        <v>8</v>
      </c>
      <c r="G17" s="10" t="s">
        <v>9</v>
      </c>
      <c r="H17" s="21"/>
      <c r="I17" s="10" t="s">
        <v>10</v>
      </c>
      <c r="J17" s="9" t="s">
        <v>11</v>
      </c>
      <c r="K17" s="9" t="s">
        <v>12</v>
      </c>
      <c r="L17" s="9" t="s">
        <v>13</v>
      </c>
      <c r="M17" s="9" t="s">
        <v>14</v>
      </c>
      <c r="N17" s="9" t="s">
        <v>12</v>
      </c>
    </row>
    <row r="18" ht="27.9" customHeight="1" spans="1:14">
      <c r="A18" s="12">
        <v>1</v>
      </c>
      <c r="B18" s="12">
        <f>1008-C18</f>
        <v>748</v>
      </c>
      <c r="C18" s="12">
        <v>260</v>
      </c>
      <c r="D18" s="12">
        <f>SUM(B18:C18)</f>
        <v>1008</v>
      </c>
      <c r="E18" s="12">
        <f>2954-F18</f>
        <v>1819</v>
      </c>
      <c r="F18" s="12">
        <v>1135</v>
      </c>
      <c r="G18" s="12">
        <f>SUM(E18:F18)</f>
        <v>2954</v>
      </c>
      <c r="H18" s="12">
        <f>D18+G18</f>
        <v>3962</v>
      </c>
      <c r="I18" s="12">
        <v>31194</v>
      </c>
      <c r="J18" s="16">
        <f>D18/I18*10000</f>
        <v>323.139065204847</v>
      </c>
      <c r="K18" s="22" t="e">
        <f>(('2016年1-12月'!J18-#REF!)/#REF!)*100</f>
        <v>#REF!</v>
      </c>
      <c r="L18" s="12">
        <v>2689</v>
      </c>
      <c r="M18" s="16">
        <f>G18/L18*10000</f>
        <v>10985.4964670881</v>
      </c>
      <c r="N18" s="22" t="e">
        <f>(('2016年1-12月'!M18-#REF!)/#REF!)*100</f>
        <v>#REF!</v>
      </c>
    </row>
    <row r="19" ht="27.9" customHeight="1" spans="1:14">
      <c r="A19" s="12">
        <v>2</v>
      </c>
      <c r="B19" s="12">
        <f>895-C19</f>
        <v>672</v>
      </c>
      <c r="C19" s="12">
        <v>223</v>
      </c>
      <c r="D19" s="12">
        <f>SUM(B19:C19)</f>
        <v>895</v>
      </c>
      <c r="E19" s="12">
        <f>2241-F19</f>
        <v>1402</v>
      </c>
      <c r="F19" s="12">
        <v>839</v>
      </c>
      <c r="G19" s="12">
        <f>SUM(E19:F19)</f>
        <v>2241</v>
      </c>
      <c r="H19" s="12">
        <f t="shared" ref="H19:H30" si="0">D19+G19</f>
        <v>3136</v>
      </c>
      <c r="I19" s="12">
        <v>27916</v>
      </c>
      <c r="J19" s="16">
        <f t="shared" ref="J19:J29" si="1">D19/I19*10000</f>
        <v>320.604671156326</v>
      </c>
      <c r="K19" s="22" t="e">
        <f>(('2016年1-12月'!J19-#REF!)/#REF!)*100</f>
        <v>#REF!</v>
      </c>
      <c r="L19" s="12">
        <v>2145</v>
      </c>
      <c r="M19" s="16">
        <f t="shared" ref="M19:M29" si="2">G19/L19*10000</f>
        <v>10447.5524475524</v>
      </c>
      <c r="N19" s="22" t="e">
        <f>(('2016年1-12月'!M19-#REF!)/#REF!)*100</f>
        <v>#REF!</v>
      </c>
    </row>
    <row r="20" ht="27.9" customHeight="1" spans="1:14">
      <c r="A20" s="12">
        <v>3</v>
      </c>
      <c r="B20" s="12">
        <f>D20-C20</f>
        <v>1111</v>
      </c>
      <c r="C20" s="12">
        <v>318</v>
      </c>
      <c r="D20" s="12">
        <v>1429</v>
      </c>
      <c r="E20" s="12">
        <f>G20-F20</f>
        <v>2274</v>
      </c>
      <c r="F20" s="12">
        <v>1304</v>
      </c>
      <c r="G20" s="12">
        <v>3578</v>
      </c>
      <c r="H20" s="12">
        <f t="shared" si="0"/>
        <v>5007</v>
      </c>
      <c r="I20" s="12">
        <v>42525</v>
      </c>
      <c r="J20" s="16">
        <f t="shared" si="1"/>
        <v>336.037624926514</v>
      </c>
      <c r="K20" s="22" t="e">
        <f>(('2016年1-12月'!J20-#REF!)/#REF!)*100</f>
        <v>#REF!</v>
      </c>
      <c r="L20" s="12">
        <v>3398</v>
      </c>
      <c r="M20" s="16">
        <f t="shared" si="2"/>
        <v>10529.7233666863</v>
      </c>
      <c r="N20" s="22" t="e">
        <f>(('2016年1-12月'!M20-#REF!)/#REF!)*100</f>
        <v>#REF!</v>
      </c>
    </row>
    <row r="21" ht="27.9" customHeight="1" spans="1:14">
      <c r="A21" s="12">
        <v>4</v>
      </c>
      <c r="B21" s="12">
        <f>D21-C21</f>
        <v>1092</v>
      </c>
      <c r="C21" s="12">
        <v>294</v>
      </c>
      <c r="D21" s="12">
        <v>1386</v>
      </c>
      <c r="E21" s="12">
        <f>G21-F21</f>
        <v>1996</v>
      </c>
      <c r="F21" s="12">
        <v>1285</v>
      </c>
      <c r="G21" s="12">
        <v>3281</v>
      </c>
      <c r="H21" s="12">
        <f t="shared" si="0"/>
        <v>4667</v>
      </c>
      <c r="I21" s="12">
        <v>37435</v>
      </c>
      <c r="J21" s="16">
        <f t="shared" si="1"/>
        <v>370.241752370776</v>
      </c>
      <c r="K21" s="22" t="e">
        <f>(('2016年1-12月'!J21-#REF!)/#REF!)*100</f>
        <v>#REF!</v>
      </c>
      <c r="L21" s="12">
        <v>3238</v>
      </c>
      <c r="M21" s="16">
        <f t="shared" si="2"/>
        <v>10132.7980234713</v>
      </c>
      <c r="N21" s="22" t="e">
        <f>(('2016年1-12月'!M21-#REF!)/#REF!)*100</f>
        <v>#REF!</v>
      </c>
    </row>
    <row r="22" ht="27.9" customHeight="1" spans="1:14">
      <c r="A22" s="12">
        <v>5</v>
      </c>
      <c r="B22" s="12">
        <v>1144</v>
      </c>
      <c r="C22" s="12">
        <v>292</v>
      </c>
      <c r="D22" s="12">
        <f t="shared" ref="D22:D29" si="3">SUM(B22:C22)</f>
        <v>1436</v>
      </c>
      <c r="E22" s="12">
        <v>2147</v>
      </c>
      <c r="F22" s="12">
        <v>1105</v>
      </c>
      <c r="G22" s="12">
        <f t="shared" ref="G22:G29" si="4">SUM(E22:F22)</f>
        <v>3252</v>
      </c>
      <c r="H22" s="12">
        <f t="shared" si="0"/>
        <v>4688</v>
      </c>
      <c r="I22" s="12">
        <v>38048</v>
      </c>
      <c r="J22" s="16">
        <f t="shared" si="1"/>
        <v>377.417998317914</v>
      </c>
      <c r="K22" s="22" t="e">
        <f>(('2016年1-12月'!J22-#REF!)/#REF!)*100</f>
        <v>#REF!</v>
      </c>
      <c r="L22" s="12">
        <v>3052</v>
      </c>
      <c r="M22" s="16">
        <f t="shared" si="2"/>
        <v>10655.3079947575</v>
      </c>
      <c r="N22" s="22" t="e">
        <f>(('2016年1-12月'!M22-#REF!)/#REF!)*100</f>
        <v>#REF!</v>
      </c>
    </row>
    <row r="23" ht="27.9" customHeight="1" spans="1:14">
      <c r="A23" s="12">
        <v>6</v>
      </c>
      <c r="B23" s="12">
        <f>998-C23</f>
        <v>713</v>
      </c>
      <c r="C23" s="12">
        <v>285</v>
      </c>
      <c r="D23" s="12">
        <f t="shared" si="3"/>
        <v>998</v>
      </c>
      <c r="E23" s="12">
        <f>3164-F23</f>
        <v>2069</v>
      </c>
      <c r="F23" s="12">
        <v>1095</v>
      </c>
      <c r="G23" s="12">
        <f t="shared" si="4"/>
        <v>3164</v>
      </c>
      <c r="H23" s="12">
        <f t="shared" si="0"/>
        <v>4162</v>
      </c>
      <c r="I23" s="12">
        <v>36068</v>
      </c>
      <c r="J23" s="16">
        <f t="shared" si="1"/>
        <v>276.699567483642</v>
      </c>
      <c r="K23" s="22" t="e">
        <f>(('2016年1-12月'!J23-#REF!)/#REF!)*100</f>
        <v>#REF!</v>
      </c>
      <c r="L23" s="12">
        <v>2867</v>
      </c>
      <c r="M23" s="16">
        <f t="shared" si="2"/>
        <v>11035.9260551099</v>
      </c>
      <c r="N23" s="22" t="e">
        <f>(('2016年1-12月'!M23-#REF!)/#REF!)*100</f>
        <v>#REF!</v>
      </c>
    </row>
    <row r="24" ht="27.9" customHeight="1" spans="1:14">
      <c r="A24" s="12">
        <v>7</v>
      </c>
      <c r="B24" s="12">
        <f>1374-C24</f>
        <v>1082</v>
      </c>
      <c r="C24" s="12">
        <v>292</v>
      </c>
      <c r="D24" s="12">
        <f t="shared" si="3"/>
        <v>1374</v>
      </c>
      <c r="E24" s="12">
        <f>3194-F24</f>
        <v>2078</v>
      </c>
      <c r="F24" s="12">
        <v>1116</v>
      </c>
      <c r="G24" s="12">
        <f t="shared" si="4"/>
        <v>3194</v>
      </c>
      <c r="H24" s="12">
        <f t="shared" si="0"/>
        <v>4568</v>
      </c>
      <c r="I24" s="12">
        <v>36761</v>
      </c>
      <c r="J24" s="16">
        <f t="shared" si="1"/>
        <v>373.765675580098</v>
      </c>
      <c r="K24" s="22" t="e">
        <f>(('2016年1-12月'!J24-#REF!)/#REF!)*100</f>
        <v>#REF!</v>
      </c>
      <c r="L24" s="12">
        <v>2779</v>
      </c>
      <c r="M24" s="16">
        <f t="shared" si="2"/>
        <v>11493.3429291112</v>
      </c>
      <c r="N24" s="22" t="e">
        <f>(('2016年1-12月'!M24-#REF!)/#REF!)*100</f>
        <v>#REF!</v>
      </c>
    </row>
    <row r="25" ht="27.9" customHeight="1" spans="1:14">
      <c r="A25" s="12">
        <v>8</v>
      </c>
      <c r="B25" s="12">
        <f>1429-C25</f>
        <v>1125</v>
      </c>
      <c r="C25" s="12">
        <v>304</v>
      </c>
      <c r="D25" s="12">
        <f t="shared" si="3"/>
        <v>1429</v>
      </c>
      <c r="E25" s="12">
        <f>3414-F25</f>
        <v>2275</v>
      </c>
      <c r="F25" s="12">
        <v>1139</v>
      </c>
      <c r="G25" s="12">
        <f t="shared" si="4"/>
        <v>3414</v>
      </c>
      <c r="H25" s="12">
        <f t="shared" si="0"/>
        <v>4843</v>
      </c>
      <c r="I25" s="12">
        <v>38774</v>
      </c>
      <c r="J25" s="16">
        <f t="shared" si="1"/>
        <v>368.545932841595</v>
      </c>
      <c r="K25" s="22" t="e">
        <f>(('2016年1-12月'!J25-#REF!)/#REF!)*100</f>
        <v>#REF!</v>
      </c>
      <c r="L25" s="12">
        <v>3000</v>
      </c>
      <c r="M25" s="16">
        <f t="shared" si="2"/>
        <v>11380</v>
      </c>
      <c r="N25" s="22" t="e">
        <f>(('2016年1-12月'!M25-#REF!)/#REF!)*100</f>
        <v>#REF!</v>
      </c>
    </row>
    <row r="26" ht="27.9" customHeight="1" spans="1:14">
      <c r="A26" s="12">
        <v>9</v>
      </c>
      <c r="B26" s="12">
        <f>1524-C26</f>
        <v>1209</v>
      </c>
      <c r="C26" s="12">
        <v>315</v>
      </c>
      <c r="D26" s="12">
        <f t="shared" si="3"/>
        <v>1524</v>
      </c>
      <c r="E26" s="12">
        <f>3437-F26</f>
        <v>2254</v>
      </c>
      <c r="F26" s="12">
        <v>1183</v>
      </c>
      <c r="G26" s="12">
        <f t="shared" si="4"/>
        <v>3437</v>
      </c>
      <c r="H26" s="12">
        <f t="shared" si="0"/>
        <v>4961</v>
      </c>
      <c r="I26" s="12">
        <v>33943</v>
      </c>
      <c r="J26" s="16">
        <f t="shared" si="1"/>
        <v>448.988009309725</v>
      </c>
      <c r="K26" s="22" t="e">
        <f>(('2016年1-12月'!J26-#REF!)/#REF!)*100</f>
        <v>#REF!</v>
      </c>
      <c r="L26" s="12">
        <v>2911</v>
      </c>
      <c r="M26" s="16">
        <f t="shared" si="2"/>
        <v>11806.9391961525</v>
      </c>
      <c r="N26" s="22" t="e">
        <f>(('2016年1-12月'!M26-#REF!)/#REF!)*100</f>
        <v>#REF!</v>
      </c>
    </row>
    <row r="27" ht="27.9" customHeight="1" spans="1:14">
      <c r="A27" s="12">
        <v>10</v>
      </c>
      <c r="B27" s="12">
        <f>1298-C27</f>
        <v>1022</v>
      </c>
      <c r="C27" s="12">
        <v>276</v>
      </c>
      <c r="D27" s="12">
        <f t="shared" si="3"/>
        <v>1298</v>
      </c>
      <c r="E27" s="12">
        <f>3260-F27</f>
        <v>2249</v>
      </c>
      <c r="F27" s="12">
        <v>1011</v>
      </c>
      <c r="G27" s="12">
        <f t="shared" si="4"/>
        <v>3260</v>
      </c>
      <c r="H27" s="12">
        <f t="shared" si="0"/>
        <v>4558</v>
      </c>
      <c r="I27" s="12">
        <v>32232</v>
      </c>
      <c r="J27" s="16">
        <f t="shared" si="1"/>
        <v>402.705385951849</v>
      </c>
      <c r="K27" s="22" t="e">
        <f>(('2016年1-12月'!J27-#REF!)/#REF!)*100</f>
        <v>#REF!</v>
      </c>
      <c r="L27" s="12">
        <v>2831</v>
      </c>
      <c r="M27" s="16">
        <f t="shared" si="2"/>
        <v>11515.365595196</v>
      </c>
      <c r="N27" s="22" t="e">
        <f>(('2016年1-12月'!M27-#REF!)/#REF!)*100</f>
        <v>#REF!</v>
      </c>
    </row>
    <row r="28" ht="27.9" customHeight="1" spans="1:14">
      <c r="A28" s="12">
        <v>11</v>
      </c>
      <c r="B28" s="12">
        <f>1950-C28</f>
        <v>1630</v>
      </c>
      <c r="C28" s="12">
        <v>320</v>
      </c>
      <c r="D28" s="12">
        <f t="shared" si="3"/>
        <v>1950</v>
      </c>
      <c r="E28" s="12">
        <f>3675-F28</f>
        <v>2539</v>
      </c>
      <c r="F28" s="12">
        <v>1136</v>
      </c>
      <c r="G28" s="12">
        <f t="shared" si="4"/>
        <v>3675</v>
      </c>
      <c r="H28" s="12">
        <f t="shared" si="0"/>
        <v>5625</v>
      </c>
      <c r="I28" s="12">
        <v>36179</v>
      </c>
      <c r="J28" s="16">
        <f t="shared" si="1"/>
        <v>538.98670499461</v>
      </c>
      <c r="K28" s="22" t="e">
        <f>(('2016年1-12月'!J28-#REF!)/#REF!)*100</f>
        <v>#REF!</v>
      </c>
      <c r="L28" s="12">
        <v>3296</v>
      </c>
      <c r="M28" s="16">
        <f t="shared" si="2"/>
        <v>11149.8786407767</v>
      </c>
      <c r="N28" s="22" t="e">
        <f>(('2016年1-12月'!M28-#REF!)/#REF!)*100</f>
        <v>#REF!</v>
      </c>
    </row>
    <row r="29" ht="27.9" customHeight="1" spans="1:14">
      <c r="A29" s="12">
        <v>12</v>
      </c>
      <c r="B29" s="12">
        <v>1924</v>
      </c>
      <c r="C29" s="12">
        <v>397</v>
      </c>
      <c r="D29" s="12">
        <f t="shared" si="3"/>
        <v>2321</v>
      </c>
      <c r="E29" s="12">
        <v>2675</v>
      </c>
      <c r="F29" s="12">
        <v>1282</v>
      </c>
      <c r="G29" s="12">
        <f t="shared" si="4"/>
        <v>3957</v>
      </c>
      <c r="H29" s="12">
        <f t="shared" si="0"/>
        <v>6278</v>
      </c>
      <c r="I29" s="12">
        <v>37146</v>
      </c>
      <c r="J29" s="16">
        <f t="shared" si="1"/>
        <v>624.831745006192</v>
      </c>
      <c r="K29" s="22" t="e">
        <f>(('2016年1-12月'!J29-#REF!)/#REF!)*100</f>
        <v>#REF!</v>
      </c>
      <c r="L29" s="12">
        <v>3661</v>
      </c>
      <c r="M29" s="16">
        <f t="shared" si="2"/>
        <v>10808.5222616771</v>
      </c>
      <c r="N29" s="22" t="e">
        <f>(('2016年1-12月'!M29-#REF!)/#REF!)*100</f>
        <v>#REF!</v>
      </c>
    </row>
    <row r="30" ht="27.9" customHeight="1" spans="1:14">
      <c r="A30" s="10" t="s">
        <v>15</v>
      </c>
      <c r="B30" s="12">
        <f t="shared" ref="B30:G30" si="5">SUM(B18:B29)</f>
        <v>13472</v>
      </c>
      <c r="C30" s="12">
        <f t="shared" si="5"/>
        <v>3576</v>
      </c>
      <c r="D30" s="12">
        <f t="shared" si="5"/>
        <v>17048</v>
      </c>
      <c r="E30" s="12">
        <f t="shared" si="5"/>
        <v>25777</v>
      </c>
      <c r="F30" s="12">
        <f t="shared" si="5"/>
        <v>13630</v>
      </c>
      <c r="G30" s="12">
        <f t="shared" si="5"/>
        <v>39407</v>
      </c>
      <c r="H30" s="12">
        <f t="shared" si="0"/>
        <v>56455</v>
      </c>
      <c r="I30" s="12">
        <f>SUM(I18:I29)</f>
        <v>428221</v>
      </c>
      <c r="J30" s="12">
        <v>396.83</v>
      </c>
      <c r="K30" s="22" t="e">
        <f>(('2016年1-12月'!J30-#REF!)/#REF!)*100</f>
        <v>#REF!</v>
      </c>
      <c r="L30" s="12">
        <f>SUM(L18:L29)</f>
        <v>35867</v>
      </c>
      <c r="M30" s="16">
        <v>10995.07</v>
      </c>
      <c r="N30" s="22" t="e">
        <f>(('2016年1-12月'!M30-#REF!)/#REF!)*100</f>
        <v>#REF!</v>
      </c>
    </row>
  </sheetData>
  <mergeCells count="7">
    <mergeCell ref="B16:D16"/>
    <mergeCell ref="E16:G16"/>
    <mergeCell ref="I16:K16"/>
    <mergeCell ref="L16:N16"/>
    <mergeCell ref="A16:A17"/>
    <mergeCell ref="H16:H17"/>
    <mergeCell ref="A1:M5"/>
  </mergeCells>
  <pageMargins left="0.708661417322835" right="0.708661417322835" top="0.748031496062992" bottom="0.748031496062992" header="0.31496062992126" footer="0.31496062992126"/>
  <pageSetup paperSize="9" orientation="landscape" horizontalDpi="600" vertic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0"/>
  <sheetViews>
    <sheetView zoomScale="90" zoomScaleNormal="90" workbookViewId="0">
      <selection activeCell="A1" sqref="A1:N5"/>
    </sheetView>
  </sheetViews>
  <sheetFormatPr defaultColWidth="9" defaultRowHeight="13.5"/>
  <cols>
    <col min="2" max="2" width="11.1083333333333" customWidth="1"/>
    <col min="3" max="3" width="9.33333333333333" customWidth="1"/>
    <col min="4" max="4" width="12.2166666666667" customWidth="1"/>
    <col min="5" max="5" width="11.6666666666667" customWidth="1"/>
    <col min="6" max="6" width="12.2166666666667" customWidth="1"/>
    <col min="7" max="8" width="11.4416666666667" customWidth="1"/>
    <col min="9" max="9" width="15" customWidth="1"/>
    <col min="10" max="10" width="12.4416666666667" customWidth="1"/>
    <col min="11" max="11" width="12.4416666666667" style="24" customWidth="1"/>
    <col min="12" max="12" width="15.4416666666667" customWidth="1"/>
    <col min="13" max="14" width="12.775" customWidth="1"/>
  </cols>
  <sheetData>
    <row r="1" customHeight="1" spans="1:14">
      <c r="A1" s="1" t="s">
        <v>16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customHeight="1" spans="1:14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ht="3" customHeight="1" spans="1:14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hidden="1" customHeight="1" spans="1:14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ht="4.5" customHeight="1" spans="1:14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t="30" customHeight="1" spans="1:14">
      <c r="A16" s="2" t="s">
        <v>1</v>
      </c>
      <c r="B16" s="3" t="s">
        <v>2</v>
      </c>
      <c r="C16" s="4"/>
      <c r="D16" s="5"/>
      <c r="E16" s="3" t="s">
        <v>3</v>
      </c>
      <c r="F16" s="4"/>
      <c r="G16" s="5"/>
      <c r="H16" s="20" t="s">
        <v>4</v>
      </c>
      <c r="I16" s="3" t="s">
        <v>5</v>
      </c>
      <c r="J16" s="4"/>
      <c r="K16" s="15"/>
      <c r="L16" s="3" t="s">
        <v>6</v>
      </c>
      <c r="M16" s="4"/>
      <c r="N16" s="15"/>
    </row>
    <row r="17" ht="30" customHeight="1" spans="1:14">
      <c r="A17" s="7"/>
      <c r="B17" s="8" t="s">
        <v>7</v>
      </c>
      <c r="C17" s="9" t="s">
        <v>8</v>
      </c>
      <c r="D17" s="10" t="s">
        <v>9</v>
      </c>
      <c r="E17" s="9" t="s">
        <v>7</v>
      </c>
      <c r="F17" s="9" t="s">
        <v>8</v>
      </c>
      <c r="G17" s="10" t="s">
        <v>9</v>
      </c>
      <c r="H17" s="21"/>
      <c r="I17" s="10" t="s">
        <v>10</v>
      </c>
      <c r="J17" s="9" t="s">
        <v>11</v>
      </c>
      <c r="K17" s="28" t="s">
        <v>17</v>
      </c>
      <c r="L17" s="9" t="s">
        <v>13</v>
      </c>
      <c r="M17" s="9" t="s">
        <v>14</v>
      </c>
      <c r="N17" s="9" t="s">
        <v>17</v>
      </c>
    </row>
    <row r="18" ht="27.9" customHeight="1" spans="1:14">
      <c r="A18" s="25">
        <v>1</v>
      </c>
      <c r="B18" s="25">
        <v>871</v>
      </c>
      <c r="C18" s="25">
        <v>257</v>
      </c>
      <c r="D18" s="25">
        <f t="shared" ref="D18:D30" si="0">SUM(B18:C18)</f>
        <v>1128</v>
      </c>
      <c r="E18" s="25">
        <v>2274</v>
      </c>
      <c r="F18" s="25">
        <v>993</v>
      </c>
      <c r="G18" s="25">
        <f t="shared" ref="G18:G30" si="1">SUM(E18:F18)</f>
        <v>3267</v>
      </c>
      <c r="H18" s="25">
        <f>D18+G18</f>
        <v>4395</v>
      </c>
      <c r="I18" s="25">
        <v>31202</v>
      </c>
      <c r="J18" s="29">
        <f t="shared" ref="J18:J29" si="2">D18/I18*10000</f>
        <v>361.515287481572</v>
      </c>
      <c r="K18" s="30">
        <f>(('2017年1-12月'!J18-'2016年1-12月'!J18)/'2016年1-12月'!J18)*100</f>
        <v>11.8760702152792</v>
      </c>
      <c r="L18" s="25">
        <v>3240</v>
      </c>
      <c r="M18" s="29">
        <f t="shared" ref="M18:M29" si="3">G18/L18*10000</f>
        <v>10083.3333333333</v>
      </c>
      <c r="N18" s="30">
        <f>(('2017年1-12月'!M18-'2016年1-12月'!M18)/'2016年1-12月'!M18)*100</f>
        <v>-8.212310990747</v>
      </c>
    </row>
    <row r="19" ht="27.9" customHeight="1" spans="1:14">
      <c r="A19" s="25">
        <v>2</v>
      </c>
      <c r="B19" s="25">
        <v>1061</v>
      </c>
      <c r="C19" s="25">
        <v>230</v>
      </c>
      <c r="D19" s="25">
        <f t="shared" si="0"/>
        <v>1291</v>
      </c>
      <c r="E19" s="25">
        <v>2456</v>
      </c>
      <c r="F19" s="25">
        <v>1037</v>
      </c>
      <c r="G19" s="25">
        <f t="shared" si="1"/>
        <v>3493</v>
      </c>
      <c r="H19" s="25">
        <f t="shared" ref="H19:H30" si="4">D19+G19</f>
        <v>4784</v>
      </c>
      <c r="I19" s="25">
        <v>34856</v>
      </c>
      <c r="J19" s="29">
        <f t="shared" si="2"/>
        <v>370.380996098233</v>
      </c>
      <c r="K19" s="30">
        <f>(('2017年1-12月'!J19-'2016年1-12月'!J19)/'2016年1-12月'!J19)*100</f>
        <v>15.5257641014331</v>
      </c>
      <c r="L19" s="25">
        <v>2703</v>
      </c>
      <c r="M19" s="29">
        <f t="shared" si="3"/>
        <v>12922.6785053644</v>
      </c>
      <c r="N19" s="30">
        <f>(('2017年1-12月'!M19-'2016年1-12月'!M19)/'2016年1-12月'!M19)*100</f>
        <v>23.6909656135951</v>
      </c>
    </row>
    <row r="20" ht="27.9" customHeight="1" spans="1:14">
      <c r="A20" s="25">
        <v>3</v>
      </c>
      <c r="B20" s="25">
        <v>1202</v>
      </c>
      <c r="C20" s="25">
        <v>331</v>
      </c>
      <c r="D20" s="25">
        <f t="shared" si="0"/>
        <v>1533</v>
      </c>
      <c r="E20" s="25">
        <v>2942</v>
      </c>
      <c r="F20" s="25">
        <v>1323</v>
      </c>
      <c r="G20" s="25">
        <f t="shared" si="1"/>
        <v>4265</v>
      </c>
      <c r="H20" s="25">
        <f t="shared" si="4"/>
        <v>5798</v>
      </c>
      <c r="I20" s="25">
        <v>42906</v>
      </c>
      <c r="J20" s="29">
        <f t="shared" si="2"/>
        <v>357.292686337575</v>
      </c>
      <c r="K20" s="30">
        <f>(('2017年1-12月'!J20-'2016年1-12月'!J20)/'2016年1-12月'!J20)*100</f>
        <v>6.32520284468427</v>
      </c>
      <c r="L20" s="25">
        <v>3857</v>
      </c>
      <c r="M20" s="29">
        <f t="shared" si="3"/>
        <v>11057.8169561836</v>
      </c>
      <c r="N20" s="30">
        <f>(('2017年1-12月'!M20-'2016年1-12月'!M20)/'2016年1-12月'!M20)*100</f>
        <v>5.01526555928381</v>
      </c>
    </row>
    <row r="21" ht="27.9" customHeight="1" spans="1:14">
      <c r="A21" s="25">
        <v>4</v>
      </c>
      <c r="B21" s="25">
        <v>1094</v>
      </c>
      <c r="C21" s="25">
        <v>291</v>
      </c>
      <c r="D21" s="25">
        <f t="shared" si="0"/>
        <v>1385</v>
      </c>
      <c r="E21" s="25">
        <v>2540</v>
      </c>
      <c r="F21" s="25">
        <v>1216</v>
      </c>
      <c r="G21" s="25">
        <f t="shared" si="1"/>
        <v>3756</v>
      </c>
      <c r="H21" s="25">
        <f t="shared" si="4"/>
        <v>5141</v>
      </c>
      <c r="I21" s="25">
        <v>37394</v>
      </c>
      <c r="J21" s="29">
        <f t="shared" si="2"/>
        <v>370.380274910413</v>
      </c>
      <c r="K21" s="30">
        <f>(('2017年1-12月'!J21-'2016年1-12月'!J21)/'2016年1-12月'!J21)*100</f>
        <v>0.037414078436694</v>
      </c>
      <c r="L21" s="25">
        <v>3393</v>
      </c>
      <c r="M21" s="29">
        <f t="shared" si="3"/>
        <v>11069.8496905393</v>
      </c>
      <c r="N21" s="30">
        <f>(('2017年1-12月'!M21-'2016年1-12月'!M21)/'2016年1-12月'!M21)*100</f>
        <v>9.24770892400609</v>
      </c>
    </row>
    <row r="22" ht="27.9" customHeight="1" spans="1:14">
      <c r="A22" s="25">
        <v>5</v>
      </c>
      <c r="B22" s="25">
        <v>1210</v>
      </c>
      <c r="C22" s="25">
        <v>314</v>
      </c>
      <c r="D22" s="25">
        <f t="shared" si="0"/>
        <v>1524</v>
      </c>
      <c r="E22" s="25">
        <v>2563</v>
      </c>
      <c r="F22" s="25">
        <v>1195</v>
      </c>
      <c r="G22" s="25">
        <f t="shared" si="1"/>
        <v>3758</v>
      </c>
      <c r="H22" s="25">
        <f t="shared" si="4"/>
        <v>5282</v>
      </c>
      <c r="I22" s="25">
        <v>38547</v>
      </c>
      <c r="J22" s="29">
        <f t="shared" si="2"/>
        <v>395.361506732041</v>
      </c>
      <c r="K22" s="30">
        <f>(('2017年1-12月'!J22-'2016年1-12月'!J22)/'2016年1-12月'!J22)*100</f>
        <v>4.75428000097988</v>
      </c>
      <c r="L22" s="25">
        <v>3269</v>
      </c>
      <c r="M22" s="29">
        <f t="shared" si="3"/>
        <v>11495.8702967268</v>
      </c>
      <c r="N22" s="30">
        <f>(('2017年1-12月'!M22-'2016年1-12月'!M22)/'2016年1-12月'!M22)*100</f>
        <v>7.88867203447194</v>
      </c>
    </row>
    <row r="23" ht="27.9" customHeight="1" spans="1:14">
      <c r="A23" s="25">
        <v>6</v>
      </c>
      <c r="B23" s="25">
        <v>1125</v>
      </c>
      <c r="C23" s="25">
        <v>315</v>
      </c>
      <c r="D23" s="25">
        <f t="shared" si="0"/>
        <v>1440</v>
      </c>
      <c r="E23" s="25">
        <v>2403</v>
      </c>
      <c r="F23" s="25">
        <v>1149</v>
      </c>
      <c r="G23" s="25">
        <f t="shared" si="1"/>
        <v>3552</v>
      </c>
      <c r="H23" s="25">
        <f t="shared" si="4"/>
        <v>4992</v>
      </c>
      <c r="I23" s="25">
        <v>39336</v>
      </c>
      <c r="J23" s="29">
        <f t="shared" si="2"/>
        <v>366.07687614399</v>
      </c>
      <c r="K23" s="30">
        <f>(('2017年1-12月'!J23-'2016年1-12月'!J23)/'2016年1-12月'!J23)*100</f>
        <v>32.3012101078301</v>
      </c>
      <c r="L23" s="25">
        <v>2929</v>
      </c>
      <c r="M23" s="29">
        <f t="shared" si="3"/>
        <v>12127.0058040287</v>
      </c>
      <c r="N23" s="30">
        <f>(('2017年1-12月'!M23-'2016年1-12月'!M23)/'2016年1-12月'!M23)*100</f>
        <v>9.88661706747858</v>
      </c>
    </row>
    <row r="24" ht="27.9" customHeight="1" spans="1:14">
      <c r="A24" s="25">
        <v>7</v>
      </c>
      <c r="B24" s="25">
        <v>1197</v>
      </c>
      <c r="C24" s="25">
        <v>321</v>
      </c>
      <c r="D24" s="25">
        <f t="shared" si="0"/>
        <v>1518</v>
      </c>
      <c r="E24" s="25">
        <v>2244</v>
      </c>
      <c r="F24" s="25">
        <v>1066</v>
      </c>
      <c r="G24" s="25">
        <f t="shared" si="1"/>
        <v>3310</v>
      </c>
      <c r="H24" s="25">
        <f t="shared" si="4"/>
        <v>4828</v>
      </c>
      <c r="I24" s="25">
        <v>38235</v>
      </c>
      <c r="J24" s="29">
        <f t="shared" si="2"/>
        <v>397.018438603374</v>
      </c>
      <c r="K24" s="30">
        <f>(('2017年1-12月'!J24-'2016年1-12月'!J24)/'2016年1-12月'!J24)*100</f>
        <v>6.22121413026657</v>
      </c>
      <c r="L24" s="25">
        <v>2926</v>
      </c>
      <c r="M24" s="29">
        <f t="shared" si="3"/>
        <v>11312.3718386876</v>
      </c>
      <c r="N24" s="30">
        <f>(('2017年1-12月'!M24-'2016年1-12月'!M24)/'2016年1-12月'!M24)*100</f>
        <v>-1.57457313803096</v>
      </c>
    </row>
    <row r="25" ht="27.9" customHeight="1" spans="1:14">
      <c r="A25" s="25">
        <v>8</v>
      </c>
      <c r="B25" s="25">
        <v>1291</v>
      </c>
      <c r="C25" s="25">
        <v>340</v>
      </c>
      <c r="D25" s="25">
        <f t="shared" si="0"/>
        <v>1631</v>
      </c>
      <c r="E25" s="25">
        <v>2477</v>
      </c>
      <c r="F25" s="25">
        <v>1182</v>
      </c>
      <c r="G25" s="25">
        <f t="shared" si="1"/>
        <v>3659</v>
      </c>
      <c r="H25" s="25">
        <f t="shared" si="4"/>
        <v>5290</v>
      </c>
      <c r="I25" s="25">
        <v>41672</v>
      </c>
      <c r="J25" s="29">
        <f t="shared" si="2"/>
        <v>391.389902092532</v>
      </c>
      <c r="K25" s="30">
        <f>(('2017年1-12月'!J25-'2016年1-12月'!J25)/'2016年1-12月'!J25)*100</f>
        <v>6.19840492467351</v>
      </c>
      <c r="L25" s="25">
        <v>3125</v>
      </c>
      <c r="M25" s="29">
        <f t="shared" si="3"/>
        <v>11708.8</v>
      </c>
      <c r="N25" s="30">
        <f>(('2017年1-12月'!M25-'2016年1-12月'!M25)/'2016年1-12月'!M25)*100</f>
        <v>2.88927943760985</v>
      </c>
    </row>
    <row r="26" ht="27.9" customHeight="1" spans="1:14">
      <c r="A26" s="25">
        <v>9</v>
      </c>
      <c r="B26" s="25">
        <v>1277</v>
      </c>
      <c r="C26" s="25">
        <v>337</v>
      </c>
      <c r="D26" s="25">
        <f t="shared" si="0"/>
        <v>1614</v>
      </c>
      <c r="E26" s="25">
        <v>2504</v>
      </c>
      <c r="F26" s="25">
        <v>1154</v>
      </c>
      <c r="G26" s="25">
        <f t="shared" si="1"/>
        <v>3658</v>
      </c>
      <c r="H26" s="25">
        <f t="shared" si="4"/>
        <v>5272</v>
      </c>
      <c r="I26" s="25">
        <v>38891</v>
      </c>
      <c r="J26" s="29">
        <f t="shared" si="2"/>
        <v>415.00604252912</v>
      </c>
      <c r="K26" s="30">
        <f>(('2017年1-12月'!J26-'2016年1-12月'!J26)/'2016年1-12月'!J26)*100</f>
        <v>-7.56856888736276</v>
      </c>
      <c r="L26" s="25">
        <v>3180</v>
      </c>
      <c r="M26" s="29">
        <f t="shared" si="3"/>
        <v>11503.1446540881</v>
      </c>
      <c r="N26" s="30">
        <f>(('2017年1-12月'!M26-'2016年1-12月'!M26)/'2016年1-12月'!M26)*100</f>
        <v>-2.5730169099496</v>
      </c>
    </row>
    <row r="27" ht="27.9" customHeight="1" spans="1:14">
      <c r="A27" s="25">
        <v>10</v>
      </c>
      <c r="B27" s="25">
        <v>1146</v>
      </c>
      <c r="C27" s="25">
        <v>304</v>
      </c>
      <c r="D27" s="25">
        <f t="shared" si="0"/>
        <v>1450</v>
      </c>
      <c r="E27" s="25">
        <v>2298</v>
      </c>
      <c r="F27" s="25">
        <v>1002</v>
      </c>
      <c r="G27" s="25">
        <f t="shared" si="1"/>
        <v>3300</v>
      </c>
      <c r="H27" s="25">
        <f t="shared" si="4"/>
        <v>4750</v>
      </c>
      <c r="I27" s="25">
        <v>36255</v>
      </c>
      <c r="J27" s="29">
        <f t="shared" si="2"/>
        <v>399.944835195145</v>
      </c>
      <c r="K27" s="30">
        <f>(('2017年1-12月'!J27-'2016年1-12月'!J27)/'2016年1-12月'!J27)*100</f>
        <v>-0.685501325039076</v>
      </c>
      <c r="L27" s="25">
        <v>2667</v>
      </c>
      <c r="M27" s="29">
        <f t="shared" si="3"/>
        <v>12373.4533183352</v>
      </c>
      <c r="N27" s="30">
        <f>(('2017年1-12月'!M27-'2016年1-12月'!M27)/'2016年1-12月'!M27)*100</f>
        <v>7.4516759024754</v>
      </c>
    </row>
    <row r="28" ht="27.9" customHeight="1" spans="1:14">
      <c r="A28" s="25">
        <v>11</v>
      </c>
      <c r="B28" s="25">
        <v>1582</v>
      </c>
      <c r="C28" s="25">
        <v>360</v>
      </c>
      <c r="D28" s="25">
        <f t="shared" si="0"/>
        <v>1942</v>
      </c>
      <c r="E28" s="25">
        <v>2615</v>
      </c>
      <c r="F28" s="25">
        <v>1124</v>
      </c>
      <c r="G28" s="25">
        <f t="shared" si="1"/>
        <v>3739</v>
      </c>
      <c r="H28" s="25">
        <f t="shared" si="4"/>
        <v>5681</v>
      </c>
      <c r="I28" s="25">
        <v>42711</v>
      </c>
      <c r="J28" s="29">
        <f t="shared" si="2"/>
        <v>454.683805108754</v>
      </c>
      <c r="K28" s="30">
        <f>(('2017年1-12月'!J28-'2016年1-12月'!J28)/'2016年1-12月'!J28)*100</f>
        <v>-15.6409980254891</v>
      </c>
      <c r="L28" s="25">
        <v>3359</v>
      </c>
      <c r="M28" s="29">
        <f t="shared" si="3"/>
        <v>11131.2890741292</v>
      </c>
      <c r="N28" s="30">
        <f>(('2017年1-12月'!M28-'2016年1-12月'!M28)/'2016年1-12月'!M28)*100</f>
        <v>-0.166724385496976</v>
      </c>
    </row>
    <row r="29" ht="27.9" customHeight="1" spans="1:14">
      <c r="A29" s="25">
        <v>12</v>
      </c>
      <c r="B29" s="25">
        <v>1867</v>
      </c>
      <c r="C29" s="25">
        <v>423</v>
      </c>
      <c r="D29" s="25">
        <f t="shared" si="0"/>
        <v>2290</v>
      </c>
      <c r="E29" s="25">
        <v>2418</v>
      </c>
      <c r="F29" s="25">
        <v>1142</v>
      </c>
      <c r="G29" s="25">
        <f t="shared" si="1"/>
        <v>3560</v>
      </c>
      <c r="H29" s="25">
        <f t="shared" si="4"/>
        <v>5850</v>
      </c>
      <c r="I29" s="25">
        <v>47546</v>
      </c>
      <c r="J29" s="29">
        <f t="shared" si="2"/>
        <v>481.638833971312</v>
      </c>
      <c r="K29" s="30">
        <f>(('2017年1-12月'!J29-'2016年1-12月'!J29)/'2016年1-12月'!J29)*100</f>
        <v>-22.9170352145698</v>
      </c>
      <c r="L29" s="25">
        <v>3666</v>
      </c>
      <c r="M29" s="29">
        <f t="shared" si="3"/>
        <v>9710.85651936716</v>
      </c>
      <c r="N29" s="30">
        <f>(('2017年1-12月'!M29-'2016年1-12月'!M29)/'2016年1-12月'!M29)*100</f>
        <v>-10.155557954503</v>
      </c>
    </row>
    <row r="30" ht="27.9" customHeight="1" spans="1:14">
      <c r="A30" s="26" t="s">
        <v>15</v>
      </c>
      <c r="B30" s="27">
        <f>SUM(B18:B29)</f>
        <v>14923</v>
      </c>
      <c r="C30" s="27">
        <f>SUM(C18:C29)</f>
        <v>3823</v>
      </c>
      <c r="D30" s="27">
        <f t="shared" si="0"/>
        <v>18746</v>
      </c>
      <c r="E30" s="27">
        <f>SUM(E18:E29)</f>
        <v>29734</v>
      </c>
      <c r="F30" s="27">
        <f>SUM(F18:F29)</f>
        <v>13583</v>
      </c>
      <c r="G30" s="27">
        <f t="shared" si="1"/>
        <v>43317</v>
      </c>
      <c r="H30" s="27">
        <f t="shared" si="4"/>
        <v>62063</v>
      </c>
      <c r="I30" s="27">
        <f>SUM(I18:I29)</f>
        <v>469551</v>
      </c>
      <c r="J30" s="31">
        <v>396.72</v>
      </c>
      <c r="K30" s="32">
        <f>(('2017年1-12月'!J30-'2016年1-12月'!J30)/'2016年1-12月'!J30)*100</f>
        <v>-0.0277196784517191</v>
      </c>
      <c r="L30" s="27">
        <f>SUM(L18:L29)</f>
        <v>38314</v>
      </c>
      <c r="M30" s="31">
        <v>11374.71</v>
      </c>
      <c r="N30" s="30">
        <f>(('2017年1-12月'!M30-'2016年1-12月'!M30)/'2016年1-12月'!M30)*100</f>
        <v>3.45282021851611</v>
      </c>
    </row>
  </sheetData>
  <mergeCells count="7">
    <mergeCell ref="B16:D16"/>
    <mergeCell ref="E16:G16"/>
    <mergeCell ref="I16:K16"/>
    <mergeCell ref="L16:N16"/>
    <mergeCell ref="A16:A17"/>
    <mergeCell ref="H16:H17"/>
    <mergeCell ref="A1:N5"/>
  </mergeCells>
  <pageMargins left="0.708661417322835" right="0.708661417322835" top="0.748031496062992" bottom="0.748031496062992" header="0.31496062992126" footer="0.31496062992126"/>
  <pageSetup paperSize="9" orientation="landscape" horizontalDpi="600" vertic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0"/>
  <sheetViews>
    <sheetView workbookViewId="0">
      <selection activeCell="O17" sqref="O17"/>
    </sheetView>
  </sheetViews>
  <sheetFormatPr defaultColWidth="9" defaultRowHeight="13.5"/>
  <cols>
    <col min="2" max="2" width="11.1083333333333" customWidth="1"/>
    <col min="3" max="3" width="9.33333333333333" customWidth="1"/>
    <col min="4" max="4" width="12.2166666666667" customWidth="1"/>
    <col min="5" max="5" width="11.6666666666667" customWidth="1"/>
    <col min="6" max="6" width="12.2166666666667" customWidth="1"/>
    <col min="7" max="8" width="11.4416666666667" customWidth="1"/>
    <col min="9" max="9" width="15" customWidth="1"/>
    <col min="10" max="11" width="12.4416666666667" customWidth="1"/>
    <col min="12" max="12" width="15.4416666666667" customWidth="1"/>
    <col min="13" max="14" width="12.775" customWidth="1"/>
  </cols>
  <sheetData>
    <row r="1" customHeight="1" spans="1:14">
      <c r="A1" s="1" t="s">
        <v>18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customHeight="1" spans="1:14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ht="3" customHeight="1" spans="1:14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hidden="1" customHeight="1" spans="1:14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ht="4.5" customHeight="1" spans="1:14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t="30" customHeight="1" spans="1:14">
      <c r="A16" s="2" t="s">
        <v>1</v>
      </c>
      <c r="B16" s="3" t="s">
        <v>2</v>
      </c>
      <c r="C16" s="4"/>
      <c r="D16" s="5"/>
      <c r="E16" s="3" t="s">
        <v>3</v>
      </c>
      <c r="F16" s="4"/>
      <c r="G16" s="5"/>
      <c r="H16" s="20" t="s">
        <v>4</v>
      </c>
      <c r="I16" s="3" t="s">
        <v>5</v>
      </c>
      <c r="J16" s="4"/>
      <c r="K16" s="15"/>
      <c r="L16" s="3" t="s">
        <v>6</v>
      </c>
      <c r="M16" s="4"/>
      <c r="N16" s="15"/>
    </row>
    <row r="17" ht="30" customHeight="1" spans="1:14">
      <c r="A17" s="7"/>
      <c r="B17" s="8" t="s">
        <v>7</v>
      </c>
      <c r="C17" s="9" t="s">
        <v>8</v>
      </c>
      <c r="D17" s="10" t="s">
        <v>9</v>
      </c>
      <c r="E17" s="9" t="s">
        <v>7</v>
      </c>
      <c r="F17" s="9" t="s">
        <v>8</v>
      </c>
      <c r="G17" s="10" t="s">
        <v>9</v>
      </c>
      <c r="H17" s="21"/>
      <c r="I17" s="10" t="s">
        <v>10</v>
      </c>
      <c r="J17" s="9" t="s">
        <v>11</v>
      </c>
      <c r="K17" s="9" t="s">
        <v>19</v>
      </c>
      <c r="L17" s="9" t="s">
        <v>13</v>
      </c>
      <c r="M17" s="9" t="s">
        <v>14</v>
      </c>
      <c r="N17" s="9" t="s">
        <v>19</v>
      </c>
    </row>
    <row r="18" ht="27.9" customHeight="1" spans="1:14">
      <c r="A18" s="12">
        <v>1</v>
      </c>
      <c r="B18" s="12">
        <v>1090</v>
      </c>
      <c r="C18" s="12">
        <v>348</v>
      </c>
      <c r="D18" s="12">
        <f t="shared" ref="D18:D30" si="0">SUM(B18:C18)</f>
        <v>1438</v>
      </c>
      <c r="E18" s="12">
        <v>2818</v>
      </c>
      <c r="F18" s="12">
        <v>1331</v>
      </c>
      <c r="G18" s="12">
        <f t="shared" ref="G18:G30" si="1">SUM(E18:F18)</f>
        <v>4149</v>
      </c>
      <c r="H18" s="12">
        <f>D18+G18</f>
        <v>5587</v>
      </c>
      <c r="I18" s="12">
        <v>41269</v>
      </c>
      <c r="J18" s="16">
        <f>D18/I18*10000</f>
        <v>348.445564467276</v>
      </c>
      <c r="K18" s="22">
        <f>(('2018年1-12月'!J18-'2017年1-12月'!J18)/'2017年1-12月'!J18)*100</f>
        <v>-3.61526150258922</v>
      </c>
      <c r="L18" s="12">
        <v>3681</v>
      </c>
      <c r="M18" s="16">
        <f>G18/L18*10000</f>
        <v>11271.3936430318</v>
      </c>
      <c r="N18" s="22">
        <f>(('2018年1-12月'!M18-'2017年1-12月'!M18)/'2017年1-12月'!M18)*100</f>
        <v>11.7824162945301</v>
      </c>
    </row>
    <row r="19" ht="27.9" customHeight="1" spans="1:14">
      <c r="A19" s="12">
        <v>2</v>
      </c>
      <c r="B19" s="12">
        <v>898</v>
      </c>
      <c r="C19" s="12">
        <v>253</v>
      </c>
      <c r="D19" s="12">
        <f t="shared" si="0"/>
        <v>1151</v>
      </c>
      <c r="E19" s="12">
        <v>1804</v>
      </c>
      <c r="F19" s="12">
        <v>832</v>
      </c>
      <c r="G19" s="12">
        <f t="shared" si="1"/>
        <v>2636</v>
      </c>
      <c r="H19" s="12">
        <f t="shared" ref="H19:H30" si="2">D19+G19</f>
        <v>3787</v>
      </c>
      <c r="I19" s="12">
        <v>29580</v>
      </c>
      <c r="J19" s="16">
        <f t="shared" ref="J19:J29" si="3">D19/I19*10000</f>
        <v>389.114266396214</v>
      </c>
      <c r="K19" s="22">
        <f>(('2018年1-12月'!J19-'2017年1-12月'!J19)/'2017年1-12月'!J19)*100</f>
        <v>5.05783787379104</v>
      </c>
      <c r="L19" s="12">
        <v>2388</v>
      </c>
      <c r="M19" s="16">
        <f t="shared" ref="M19:M29" si="4">G19/L19*10000</f>
        <v>11038.5259631491</v>
      </c>
      <c r="N19" s="22">
        <f>(('2018年1-12月'!M19-'2017年1-12月'!M19)/'2017年1-12月'!M19)*100</f>
        <v>-14.5802013215232</v>
      </c>
    </row>
    <row r="20" ht="27.9" customHeight="1" spans="1:14">
      <c r="A20" s="12">
        <v>3</v>
      </c>
      <c r="B20" s="12">
        <v>1287</v>
      </c>
      <c r="C20" s="12">
        <v>329</v>
      </c>
      <c r="D20" s="12">
        <f t="shared" si="0"/>
        <v>1616</v>
      </c>
      <c r="E20" s="12">
        <v>2813</v>
      </c>
      <c r="F20" s="12">
        <v>1381</v>
      </c>
      <c r="G20" s="12">
        <f t="shared" si="1"/>
        <v>4194</v>
      </c>
      <c r="H20" s="12">
        <f t="shared" si="2"/>
        <v>5810</v>
      </c>
      <c r="I20" s="12">
        <v>45365</v>
      </c>
      <c r="J20" s="16">
        <f t="shared" si="3"/>
        <v>356.221756861016</v>
      </c>
      <c r="K20" s="22">
        <f>(('2018年1-12月'!J20-'2017年1-12月'!J20)/'2017年1-12月'!J20)*100</f>
        <v>-0.29973450829247</v>
      </c>
      <c r="L20" s="12">
        <v>3729</v>
      </c>
      <c r="M20" s="16">
        <f t="shared" si="4"/>
        <v>11246.9831053902</v>
      </c>
      <c r="N20" s="22">
        <f>(('2018年1-12月'!M20-'2017年1-12月'!M20)/'2017年1-12月'!M20)*100</f>
        <v>1.71070067406787</v>
      </c>
    </row>
    <row r="21" ht="27.9" customHeight="1" spans="1:14">
      <c r="A21" s="12">
        <v>4</v>
      </c>
      <c r="B21" s="12">
        <v>1418</v>
      </c>
      <c r="C21" s="12">
        <v>334</v>
      </c>
      <c r="D21" s="12">
        <f t="shared" si="0"/>
        <v>1752</v>
      </c>
      <c r="E21" s="12">
        <v>2667</v>
      </c>
      <c r="F21" s="12">
        <v>1304</v>
      </c>
      <c r="G21" s="12">
        <f t="shared" si="1"/>
        <v>3971</v>
      </c>
      <c r="H21" s="12">
        <f t="shared" si="2"/>
        <v>5723</v>
      </c>
      <c r="I21" s="12">
        <v>41638</v>
      </c>
      <c r="J21" s="16">
        <f t="shared" si="3"/>
        <v>420.769489408713</v>
      </c>
      <c r="K21" s="22">
        <f>(('2018年1-12月'!J21-'2017年1-12月'!J21)/'2017年1-12月'!J21)*100</f>
        <v>13.6047240934976</v>
      </c>
      <c r="L21" s="12">
        <v>3567</v>
      </c>
      <c r="M21" s="16">
        <f t="shared" si="4"/>
        <v>11132.6044294926</v>
      </c>
      <c r="N21" s="22">
        <f>(('2018年1-12月'!M21-'2017年1-12月'!M21)/'2017年1-12月'!M21)*100</f>
        <v>0.566897841502389</v>
      </c>
    </row>
    <row r="22" ht="27.9" customHeight="1" spans="1:14">
      <c r="A22" s="12">
        <v>5</v>
      </c>
      <c r="B22" s="12">
        <v>1323</v>
      </c>
      <c r="C22" s="12">
        <v>352</v>
      </c>
      <c r="D22" s="12">
        <f t="shared" si="0"/>
        <v>1675</v>
      </c>
      <c r="E22" s="12">
        <v>2747</v>
      </c>
      <c r="F22" s="12">
        <v>1303</v>
      </c>
      <c r="G22" s="12">
        <f t="shared" si="1"/>
        <v>4050</v>
      </c>
      <c r="H22" s="12">
        <f t="shared" si="2"/>
        <v>5725</v>
      </c>
      <c r="I22" s="12">
        <v>46244</v>
      </c>
      <c r="J22" s="16">
        <f t="shared" si="3"/>
        <v>362.209151457486</v>
      </c>
      <c r="K22" s="22">
        <f>(('2018年1-12月'!J22-'2017年1-12月'!J22)/'2017年1-12月'!J22)*100</f>
        <v>-8.38532702603853</v>
      </c>
      <c r="L22" s="12">
        <v>3516</v>
      </c>
      <c r="M22" s="16">
        <f t="shared" si="4"/>
        <v>11518.771331058</v>
      </c>
      <c r="N22" s="22">
        <f>(('2018年1-12月'!M22-'2017年1-12月'!M22)/'2017年1-12月'!M22)*100</f>
        <v>0.199210966547817</v>
      </c>
    </row>
    <row r="23" ht="27.9" customHeight="1" spans="1:14">
      <c r="A23" s="12">
        <v>6</v>
      </c>
      <c r="B23" s="12">
        <v>1416</v>
      </c>
      <c r="C23" s="12">
        <v>322</v>
      </c>
      <c r="D23" s="12">
        <f t="shared" si="0"/>
        <v>1738</v>
      </c>
      <c r="E23" s="12">
        <v>2425</v>
      </c>
      <c r="F23" s="12">
        <v>1215</v>
      </c>
      <c r="G23" s="12">
        <f t="shared" si="1"/>
        <v>3640</v>
      </c>
      <c r="H23" s="12">
        <f t="shared" si="2"/>
        <v>5378</v>
      </c>
      <c r="I23" s="12">
        <v>43072</v>
      </c>
      <c r="J23" s="16">
        <f t="shared" si="3"/>
        <v>403.510401188707</v>
      </c>
      <c r="K23" s="22">
        <f>(('2018年1-12月'!J23-'2017年1-12月'!J23)/'2017年1-12月'!J23)*100</f>
        <v>10.2255912580485</v>
      </c>
      <c r="L23" s="12">
        <v>3257</v>
      </c>
      <c r="M23" s="16">
        <f t="shared" si="4"/>
        <v>11175.9287688057</v>
      </c>
      <c r="N23" s="22">
        <f>(('2018年1-12月'!M23-'2017年1-12月'!M23)/'2017年1-12月'!M23)*100</f>
        <v>-7.84263692614935</v>
      </c>
    </row>
    <row r="24" ht="27.9" customHeight="1" spans="1:14">
      <c r="A24" s="12">
        <v>7</v>
      </c>
      <c r="B24" s="12">
        <v>1406</v>
      </c>
      <c r="C24" s="12">
        <v>353</v>
      </c>
      <c r="D24" s="12">
        <f t="shared" si="0"/>
        <v>1759</v>
      </c>
      <c r="E24" s="12">
        <v>2392</v>
      </c>
      <c r="F24" s="12">
        <v>1133</v>
      </c>
      <c r="G24" s="12">
        <f t="shared" si="1"/>
        <v>3525</v>
      </c>
      <c r="H24" s="12">
        <f t="shared" si="2"/>
        <v>5284</v>
      </c>
      <c r="I24" s="12">
        <v>45376</v>
      </c>
      <c r="J24" s="16">
        <f t="shared" si="3"/>
        <v>387.649858956276</v>
      </c>
      <c r="K24" s="22">
        <f>(('2018年1-12月'!J24-'2017年1-12月'!J24)/'2017年1-12月'!J24)*100</f>
        <v>-2.35973414233709</v>
      </c>
      <c r="L24" s="12">
        <v>3191</v>
      </c>
      <c r="M24" s="16">
        <f t="shared" si="4"/>
        <v>11046.6938263867</v>
      </c>
      <c r="N24" s="22">
        <f>(('2018年1-12月'!M24-'2017年1-12月'!M24)/'2017年1-12月'!M24)*100</f>
        <v>-2.34856152263587</v>
      </c>
    </row>
    <row r="25" ht="27.9" customHeight="1" spans="1:14">
      <c r="A25" s="12">
        <v>8</v>
      </c>
      <c r="B25" s="12">
        <v>1370</v>
      </c>
      <c r="C25" s="12">
        <v>344</v>
      </c>
      <c r="D25" s="12">
        <f t="shared" si="0"/>
        <v>1714</v>
      </c>
      <c r="E25" s="12">
        <v>2434</v>
      </c>
      <c r="F25" s="12">
        <v>1187</v>
      </c>
      <c r="G25" s="12">
        <f t="shared" si="1"/>
        <v>3621</v>
      </c>
      <c r="H25" s="12">
        <f t="shared" si="2"/>
        <v>5335</v>
      </c>
      <c r="I25" s="12">
        <v>46320</v>
      </c>
      <c r="J25" s="16">
        <f t="shared" si="3"/>
        <v>370.034542314335</v>
      </c>
      <c r="K25" s="22">
        <f>(('2018年1-12月'!J25-'2017年1-12月'!J25)/'2017年1-12月'!J25)*100</f>
        <v>-5.45628787662187</v>
      </c>
      <c r="L25" s="12">
        <v>3092</v>
      </c>
      <c r="M25" s="16">
        <f t="shared" si="4"/>
        <v>11710.8667529107</v>
      </c>
      <c r="N25" s="22">
        <f>(('2018年1-12月'!M25-'2017年1-12月'!M25)/'2017年1-12月'!M25)*100</f>
        <v>0.0176512786172752</v>
      </c>
    </row>
    <row r="26" ht="27.9" customHeight="1" spans="1:14">
      <c r="A26" s="12">
        <v>9</v>
      </c>
      <c r="B26" s="12">
        <v>1144</v>
      </c>
      <c r="C26" s="12">
        <v>346</v>
      </c>
      <c r="D26" s="12">
        <f t="shared" si="0"/>
        <v>1490</v>
      </c>
      <c r="E26" s="12">
        <v>2229</v>
      </c>
      <c r="F26" s="12">
        <v>1045</v>
      </c>
      <c r="G26" s="12">
        <f t="shared" si="1"/>
        <v>3274</v>
      </c>
      <c r="H26" s="12">
        <f t="shared" si="2"/>
        <v>4764</v>
      </c>
      <c r="I26" s="12">
        <v>38613</v>
      </c>
      <c r="J26" s="16">
        <f t="shared" si="3"/>
        <v>385.880402973092</v>
      </c>
      <c r="K26" s="22">
        <f>(('2018年1-12月'!J26-'2017年1-12月'!J26)/'2017年1-12月'!J26)*100</f>
        <v>-7.01812421297075</v>
      </c>
      <c r="L26" s="12">
        <v>2922</v>
      </c>
      <c r="M26" s="16">
        <f t="shared" si="4"/>
        <v>11204.6543463381</v>
      </c>
      <c r="N26" s="22">
        <f>(('2018年1-12月'!M26-'2017年1-12月'!M26)/'2017年1-12月'!M26)*100</f>
        <v>-2.5948583341847</v>
      </c>
    </row>
    <row r="27" ht="27.9" customHeight="1" spans="1:14">
      <c r="A27" s="12">
        <v>10</v>
      </c>
      <c r="B27" s="12">
        <v>1338</v>
      </c>
      <c r="C27" s="12">
        <v>340</v>
      </c>
      <c r="D27" s="12">
        <f t="shared" si="0"/>
        <v>1678</v>
      </c>
      <c r="E27" s="12">
        <v>2493</v>
      </c>
      <c r="F27" s="12">
        <v>1166</v>
      </c>
      <c r="G27" s="12">
        <f t="shared" si="1"/>
        <v>3659</v>
      </c>
      <c r="H27" s="12">
        <f t="shared" si="2"/>
        <v>5337</v>
      </c>
      <c r="I27" s="12">
        <v>40880</v>
      </c>
      <c r="J27" s="16">
        <f t="shared" si="3"/>
        <v>410.469667318982</v>
      </c>
      <c r="K27" s="22">
        <f>(('2018年1-12月'!J27-'2017年1-12月'!J27)/'2017年1-12月'!J27)*100</f>
        <v>2.63157095620489</v>
      </c>
      <c r="L27" s="12">
        <v>3091</v>
      </c>
      <c r="M27" s="16">
        <f t="shared" si="4"/>
        <v>11837.5930119702</v>
      </c>
      <c r="N27" s="22">
        <f>(('2018年1-12月'!M27-'2017年1-12月'!M27)/'2017年1-12月'!M27)*100</f>
        <v>-4.3307255668951</v>
      </c>
    </row>
    <row r="28" ht="27.9" customHeight="1" spans="1:14">
      <c r="A28" s="12">
        <v>11</v>
      </c>
      <c r="B28" s="12">
        <v>1842</v>
      </c>
      <c r="C28" s="12">
        <v>396</v>
      </c>
      <c r="D28" s="12">
        <f t="shared" si="0"/>
        <v>2238</v>
      </c>
      <c r="E28" s="12">
        <v>2734</v>
      </c>
      <c r="F28" s="12">
        <v>1395</v>
      </c>
      <c r="G28" s="12">
        <f t="shared" si="1"/>
        <v>4129</v>
      </c>
      <c r="H28" s="12">
        <f t="shared" si="2"/>
        <v>6367</v>
      </c>
      <c r="I28" s="12">
        <v>45915</v>
      </c>
      <c r="J28" s="16">
        <f t="shared" si="3"/>
        <v>487.422410976805</v>
      </c>
      <c r="K28" s="22">
        <f>(('2018年1-12月'!J28-'2017年1-12月'!J28)/'2017年1-12月'!J28)*100</f>
        <v>7.20030172621172</v>
      </c>
      <c r="L28" s="12">
        <v>3624</v>
      </c>
      <c r="M28" s="16">
        <f t="shared" si="4"/>
        <v>11393.4878587196</v>
      </c>
      <c r="N28" s="22">
        <f>(('2018年1-12月'!M28-'2017年1-12月'!M28)/'2017年1-12月'!M28)*100</f>
        <v>2.35551141331719</v>
      </c>
    </row>
    <row r="29" ht="27.9" customHeight="1" spans="1:14">
      <c r="A29" s="12">
        <v>12</v>
      </c>
      <c r="B29" s="12">
        <v>1987</v>
      </c>
      <c r="C29" s="12">
        <v>437</v>
      </c>
      <c r="D29" s="12">
        <f t="shared" si="0"/>
        <v>2424</v>
      </c>
      <c r="E29" s="12">
        <v>2575</v>
      </c>
      <c r="F29" s="12">
        <v>1258</v>
      </c>
      <c r="G29" s="12">
        <f t="shared" si="1"/>
        <v>3833</v>
      </c>
      <c r="H29" s="12">
        <f t="shared" si="2"/>
        <v>6257</v>
      </c>
      <c r="I29" s="12">
        <v>45564</v>
      </c>
      <c r="J29" s="16">
        <f t="shared" si="3"/>
        <v>531.998946536739</v>
      </c>
      <c r="K29" s="22">
        <f>(('2018年1-12月'!J29-'2017年1-12月'!J29)/'2017年1-12月'!J29)*100</f>
        <v>10.4559908822525</v>
      </c>
      <c r="L29" s="12">
        <v>3811</v>
      </c>
      <c r="M29" s="16">
        <f t="shared" si="4"/>
        <v>10057.7276305432</v>
      </c>
      <c r="N29" s="22">
        <f>(('2018年1-12月'!M29-'2017年1-12月'!M29)/'2017年1-12月'!M29)*100</f>
        <v>3.57199295946977</v>
      </c>
    </row>
    <row r="30" ht="27.9" customHeight="1" spans="1:14">
      <c r="A30" s="10" t="s">
        <v>15</v>
      </c>
      <c r="B30" s="13">
        <f>SUM(B18:B29)</f>
        <v>16519</v>
      </c>
      <c r="C30" s="13">
        <f>SUM(C18:C29)</f>
        <v>4154</v>
      </c>
      <c r="D30" s="13">
        <f t="shared" si="0"/>
        <v>20673</v>
      </c>
      <c r="E30" s="13">
        <f>SUM(E18:E29)</f>
        <v>30131</v>
      </c>
      <c r="F30" s="13">
        <f>SUM(F18:F29)</f>
        <v>14550</v>
      </c>
      <c r="G30" s="13">
        <f t="shared" si="1"/>
        <v>44681</v>
      </c>
      <c r="H30" s="13">
        <f t="shared" si="2"/>
        <v>65354</v>
      </c>
      <c r="I30" s="13">
        <f>SUM(I18:I29)</f>
        <v>509836</v>
      </c>
      <c r="J30" s="18">
        <v>404.48</v>
      </c>
      <c r="K30" s="23">
        <f>(('2018年1-12月'!J30-'2017年1-12月'!J30)/'2017年1-12月'!J30)*100</f>
        <v>1.9560395240976</v>
      </c>
      <c r="L30" s="13">
        <f>SUM(L18:L29)</f>
        <v>39869</v>
      </c>
      <c r="M30" s="18">
        <v>11219.6</v>
      </c>
      <c r="N30" s="22">
        <f>(('2018年1-12月'!M30-'2017年1-12月'!M30)/'2017年1-12月'!M30)*100</f>
        <v>-1.36363916091047</v>
      </c>
    </row>
  </sheetData>
  <mergeCells count="7">
    <mergeCell ref="B16:D16"/>
    <mergeCell ref="E16:G16"/>
    <mergeCell ref="I16:K16"/>
    <mergeCell ref="L16:N16"/>
    <mergeCell ref="A16:A17"/>
    <mergeCell ref="H16:H17"/>
    <mergeCell ref="A1:N5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1"/>
  <sheetViews>
    <sheetView tabSelected="1" workbookViewId="0">
      <selection activeCell="A1" sqref="A1:N5"/>
    </sheetView>
  </sheetViews>
  <sheetFormatPr defaultColWidth="9" defaultRowHeight="13.5"/>
  <cols>
    <col min="2" max="2" width="11.1083333333333" customWidth="1"/>
    <col min="3" max="3" width="9.33333333333333" customWidth="1"/>
    <col min="4" max="4" width="12.2166666666667" customWidth="1"/>
    <col min="5" max="5" width="11.6666666666667" customWidth="1"/>
    <col min="6" max="6" width="12.2166666666667" customWidth="1"/>
    <col min="7" max="8" width="11.4416666666667" customWidth="1"/>
    <col min="9" max="9" width="15" customWidth="1"/>
    <col min="10" max="11" width="12.4416666666667" customWidth="1"/>
    <col min="12" max="12" width="15.4416666666667" customWidth="1"/>
    <col min="13" max="14" width="12.775" customWidth="1"/>
  </cols>
  <sheetData>
    <row r="1" customHeight="1" spans="1:14">
      <c r="A1" s="1" t="s">
        <v>20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customHeight="1" spans="1:14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ht="3" customHeight="1" spans="1:14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hidden="1" customHeight="1" spans="1:14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ht="4.5" customHeight="1" spans="1:14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t="30" customHeight="1" spans="1:14">
      <c r="A16" s="2" t="s">
        <v>1</v>
      </c>
      <c r="B16" s="3" t="s">
        <v>2</v>
      </c>
      <c r="C16" s="4"/>
      <c r="D16" s="5"/>
      <c r="E16" s="3" t="s">
        <v>3</v>
      </c>
      <c r="F16" s="4"/>
      <c r="G16" s="5"/>
      <c r="H16" s="6" t="s">
        <v>4</v>
      </c>
      <c r="I16" s="3" t="s">
        <v>5</v>
      </c>
      <c r="J16" s="4"/>
      <c r="K16" s="15"/>
      <c r="L16" s="3" t="s">
        <v>6</v>
      </c>
      <c r="M16" s="4"/>
      <c r="N16" s="15"/>
    </row>
    <row r="17" ht="30" customHeight="1" spans="1:14">
      <c r="A17" s="7"/>
      <c r="B17" s="8" t="s">
        <v>7</v>
      </c>
      <c r="C17" s="9" t="s">
        <v>8</v>
      </c>
      <c r="D17" s="10" t="s">
        <v>9</v>
      </c>
      <c r="E17" s="9" t="s">
        <v>7</v>
      </c>
      <c r="F17" s="9" t="s">
        <v>8</v>
      </c>
      <c r="G17" s="10" t="s">
        <v>9</v>
      </c>
      <c r="H17" s="11"/>
      <c r="I17" s="10" t="s">
        <v>10</v>
      </c>
      <c r="J17" s="9" t="s">
        <v>11</v>
      </c>
      <c r="K17" s="9" t="s">
        <v>21</v>
      </c>
      <c r="L17" s="9" t="s">
        <v>13</v>
      </c>
      <c r="M17" s="9" t="s">
        <v>14</v>
      </c>
      <c r="N17" s="9" t="s">
        <v>21</v>
      </c>
    </row>
    <row r="18" ht="27.9" customHeight="1" spans="1:14">
      <c r="A18" s="12">
        <v>1</v>
      </c>
      <c r="B18" s="12">
        <f>D18-C18</f>
        <v>1303</v>
      </c>
      <c r="C18" s="12">
        <v>450</v>
      </c>
      <c r="D18" s="12">
        <v>1753</v>
      </c>
      <c r="E18" s="12">
        <f>G18-F18</f>
        <v>2825</v>
      </c>
      <c r="F18" s="12">
        <v>1385</v>
      </c>
      <c r="G18" s="12">
        <v>4210</v>
      </c>
      <c r="H18" s="12">
        <f>G18+D18</f>
        <v>5963</v>
      </c>
      <c r="I18" s="12">
        <v>46951</v>
      </c>
      <c r="J18" s="16">
        <f t="shared" ref="J18:J30" si="0">D18/I18*10000</f>
        <v>373.367979382761</v>
      </c>
      <c r="K18" s="17">
        <f>(('2019年1-12月'!J18-'2018年1-12月'!J18)/'2018年1-12月'!J18)*100</f>
        <v>7.15245577988284</v>
      </c>
      <c r="L18" s="12">
        <v>3931</v>
      </c>
      <c r="M18" s="16">
        <f t="shared" ref="M18:M30" si="1">G18/L18*10000</f>
        <v>10709.7430679216</v>
      </c>
      <c r="N18" s="17">
        <f>(('2019年1-12月'!M18-'2018年1-12月'!M18)/'2018年1-12月'!M18)*100</f>
        <v>-4.98297364902485</v>
      </c>
    </row>
    <row r="19" ht="27.9" customHeight="1" spans="1:14">
      <c r="A19" s="12">
        <v>2</v>
      </c>
      <c r="B19" s="12">
        <f t="shared" ref="B19:B29" si="2">D19-C19</f>
        <v>1052</v>
      </c>
      <c r="C19" s="12">
        <v>320</v>
      </c>
      <c r="D19" s="12">
        <v>1372</v>
      </c>
      <c r="E19" s="12">
        <f t="shared" ref="E19:E29" si="3">G19-F19</f>
        <v>2276</v>
      </c>
      <c r="F19" s="12">
        <v>1064</v>
      </c>
      <c r="G19" s="12">
        <v>3340</v>
      </c>
      <c r="H19" s="12">
        <f t="shared" ref="H19:H29" si="4">G19+D19</f>
        <v>4712</v>
      </c>
      <c r="I19" s="12">
        <v>36249</v>
      </c>
      <c r="J19" s="16">
        <f t="shared" si="0"/>
        <v>378.493199812409</v>
      </c>
      <c r="K19" s="17">
        <f>(('2019年1-12月'!J19-'2018年1-12月'!J19)/'2018年1-12月'!J19)*100</f>
        <v>-2.72954951823592</v>
      </c>
      <c r="L19" s="12">
        <v>2817</v>
      </c>
      <c r="M19" s="16">
        <f t="shared" si="1"/>
        <v>11856.5850195243</v>
      </c>
      <c r="N19" s="17">
        <f>(('2019年1-12月'!M19-'2018年1-12月'!M19)/'2018年1-12月'!M19)*100</f>
        <v>7.41094471405185</v>
      </c>
    </row>
    <row r="20" ht="27.9" customHeight="1" spans="1:14">
      <c r="A20" s="12">
        <v>3</v>
      </c>
      <c r="B20" s="12">
        <f t="shared" si="2"/>
        <v>1445</v>
      </c>
      <c r="C20" s="12">
        <v>456</v>
      </c>
      <c r="D20" s="12">
        <v>1901</v>
      </c>
      <c r="E20" s="12">
        <f t="shared" si="3"/>
        <v>3147</v>
      </c>
      <c r="F20" s="12">
        <v>1486</v>
      </c>
      <c r="G20" s="12">
        <v>4633</v>
      </c>
      <c r="H20" s="12">
        <f t="shared" si="4"/>
        <v>6534</v>
      </c>
      <c r="I20" s="12">
        <v>51043</v>
      </c>
      <c r="J20" s="16">
        <f t="shared" si="0"/>
        <v>372.431087514449</v>
      </c>
      <c r="K20" s="17">
        <f>(('2019年1-12月'!J20-'2018年1-12月'!J20)/'2018年1-12月'!J20)*100</f>
        <v>4.55034829884258</v>
      </c>
      <c r="L20" s="12">
        <v>4257</v>
      </c>
      <c r="M20" s="16">
        <f t="shared" si="1"/>
        <v>10883.2511158093</v>
      </c>
      <c r="N20" s="17">
        <f>(('2019年1-12月'!M20-'2018年1-12月'!M20)/'2018年1-12月'!M20)*100</f>
        <v>-3.23404050821956</v>
      </c>
    </row>
    <row r="21" ht="27.9" customHeight="1" spans="1:14">
      <c r="A21" s="12">
        <v>4</v>
      </c>
      <c r="B21" s="12">
        <f t="shared" si="2"/>
        <v>1566</v>
      </c>
      <c r="C21" s="12">
        <v>491</v>
      </c>
      <c r="D21" s="12">
        <v>2057</v>
      </c>
      <c r="E21" s="12">
        <f t="shared" si="3"/>
        <v>2935</v>
      </c>
      <c r="F21" s="12">
        <v>1490</v>
      </c>
      <c r="G21" s="12">
        <v>4425</v>
      </c>
      <c r="H21" s="12">
        <f t="shared" si="4"/>
        <v>6482</v>
      </c>
      <c r="I21" s="12">
        <v>49199</v>
      </c>
      <c r="J21" s="16">
        <f t="shared" si="0"/>
        <v>418.097928819692</v>
      </c>
      <c r="K21" s="17">
        <f>(('2019年1-12月'!J21-'2018年1-12月'!J21)/'2018年1-12月'!J21)*100</f>
        <v>-0.634922601630621</v>
      </c>
      <c r="L21" s="12">
        <v>4038</v>
      </c>
      <c r="M21" s="16">
        <f t="shared" si="1"/>
        <v>10958.3952451709</v>
      </c>
      <c r="N21" s="17">
        <f>(('2019年1-12月'!M21-'2018年1-12月'!M21)/'2018年1-12月'!M21)*100</f>
        <v>-1.56485560432003</v>
      </c>
    </row>
    <row r="22" ht="27.9" customHeight="1" spans="1:14">
      <c r="A22" s="12">
        <v>5</v>
      </c>
      <c r="B22" s="12">
        <f t="shared" si="2"/>
        <v>1343</v>
      </c>
      <c r="C22" s="12">
        <v>414</v>
      </c>
      <c r="D22" s="12">
        <v>1757</v>
      </c>
      <c r="E22" s="12">
        <f t="shared" si="3"/>
        <v>2844</v>
      </c>
      <c r="F22" s="12">
        <v>1386</v>
      </c>
      <c r="G22" s="12">
        <v>4230</v>
      </c>
      <c r="H22" s="12">
        <f t="shared" si="4"/>
        <v>5987</v>
      </c>
      <c r="I22" s="12">
        <v>46860</v>
      </c>
      <c r="J22" s="16">
        <f t="shared" si="0"/>
        <v>374.946649594537</v>
      </c>
      <c r="K22" s="17">
        <f>(('2019年1-12月'!J22-'2018年1-12月'!J22)/'2018年1-12月'!J22)*100</f>
        <v>3.51661411253592</v>
      </c>
      <c r="L22" s="12">
        <v>3583</v>
      </c>
      <c r="M22" s="16">
        <f t="shared" si="1"/>
        <v>11805.7493720346</v>
      </c>
      <c r="N22" s="17">
        <f>(('2019年1-12月'!M22-'2018年1-12月'!M22)/'2018年1-12月'!M22)*100</f>
        <v>2.49139454833008</v>
      </c>
    </row>
    <row r="23" ht="27.9" customHeight="1" spans="1:14">
      <c r="A23" s="12">
        <v>6</v>
      </c>
      <c r="B23" s="12">
        <f t="shared" si="2"/>
        <v>1226</v>
      </c>
      <c r="C23" s="12">
        <v>416</v>
      </c>
      <c r="D23" s="12">
        <v>1642</v>
      </c>
      <c r="E23" s="12">
        <f t="shared" si="3"/>
        <v>2451</v>
      </c>
      <c r="F23" s="12">
        <v>1269</v>
      </c>
      <c r="G23" s="12">
        <v>3720</v>
      </c>
      <c r="H23" s="12">
        <f t="shared" si="4"/>
        <v>5362</v>
      </c>
      <c r="I23" s="12">
        <v>43462</v>
      </c>
      <c r="J23" s="16">
        <f t="shared" si="0"/>
        <v>377.801297685334</v>
      </c>
      <c r="K23" s="17">
        <f>(('2019年1-12月'!J23-'2018年1-12月'!J23)/'2018年1-12月'!J23)*100</f>
        <v>-6.37136079457583</v>
      </c>
      <c r="L23" s="12">
        <v>3217</v>
      </c>
      <c r="M23" s="16">
        <f t="shared" si="1"/>
        <v>11563.56854212</v>
      </c>
      <c r="N23" s="17">
        <f>(('2019年1-12月'!M23-'2018年1-12月'!M23)/'2018年1-12月'!M23)*100</f>
        <v>3.46852401561758</v>
      </c>
    </row>
    <row r="24" ht="27.9" customHeight="1" spans="1:14">
      <c r="A24" s="12">
        <v>7</v>
      </c>
      <c r="B24" s="12">
        <f t="shared" si="2"/>
        <v>1452</v>
      </c>
      <c r="C24" s="12">
        <v>473</v>
      </c>
      <c r="D24" s="12">
        <v>1925</v>
      </c>
      <c r="E24" s="12">
        <f t="shared" si="3"/>
        <v>2676</v>
      </c>
      <c r="F24" s="12">
        <v>1251</v>
      </c>
      <c r="G24" s="12">
        <v>3927</v>
      </c>
      <c r="H24" s="12">
        <f t="shared" si="4"/>
        <v>5852</v>
      </c>
      <c r="I24" s="12">
        <v>49966</v>
      </c>
      <c r="J24" s="16">
        <f t="shared" si="0"/>
        <v>385.261978145139</v>
      </c>
      <c r="K24" s="17">
        <f>(('2019年1-12月'!J24-'2018年1-12月'!J24)/'2018年1-12月'!J24)*100</f>
        <v>-0.615989082923171</v>
      </c>
      <c r="L24" s="12">
        <v>3394</v>
      </c>
      <c r="M24" s="16">
        <f t="shared" si="1"/>
        <v>11570.418385386</v>
      </c>
      <c r="N24" s="17">
        <f>(('2019年1-12月'!M24-'2018年1-12月'!M24)/'2018年1-12月'!M24)*100</f>
        <v>4.74100728444438</v>
      </c>
    </row>
    <row r="25" ht="27.9" customHeight="1" spans="1:14">
      <c r="A25" s="12">
        <v>8</v>
      </c>
      <c r="B25" s="12">
        <f t="shared" si="2"/>
        <v>1390</v>
      </c>
      <c r="C25" s="12">
        <v>450</v>
      </c>
      <c r="D25" s="12">
        <v>1840</v>
      </c>
      <c r="E25" s="12">
        <f t="shared" si="3"/>
        <v>2529</v>
      </c>
      <c r="F25" s="12">
        <v>1293</v>
      </c>
      <c r="G25" s="12">
        <v>3822</v>
      </c>
      <c r="H25" s="12">
        <f t="shared" si="4"/>
        <v>5662</v>
      </c>
      <c r="I25" s="12">
        <v>49216</v>
      </c>
      <c r="J25" s="16">
        <f t="shared" si="0"/>
        <v>373.862158647594</v>
      </c>
      <c r="K25" s="17">
        <f>(('2019年1-12月'!J25-'2018年1-12月'!J25)/'2018年1-12月'!J25)*100</f>
        <v>1.03439433230202</v>
      </c>
      <c r="L25" s="12">
        <v>3306</v>
      </c>
      <c r="M25" s="16">
        <f t="shared" si="1"/>
        <v>11560.7985480944</v>
      </c>
      <c r="N25" s="17">
        <f>(('2019年1-12月'!M25-'2018年1-12月'!M25)/'2018年1-12月'!M25)*100</f>
        <v>-1.28144404665065</v>
      </c>
    </row>
    <row r="26" ht="27.9" customHeight="1" spans="1:14">
      <c r="A26" s="12">
        <v>9</v>
      </c>
      <c r="B26" s="12">
        <f t="shared" si="2"/>
        <v>1309</v>
      </c>
      <c r="C26" s="12">
        <v>449</v>
      </c>
      <c r="D26" s="12">
        <v>1758</v>
      </c>
      <c r="E26" s="12">
        <f t="shared" si="3"/>
        <v>2391</v>
      </c>
      <c r="F26" s="12">
        <v>1168</v>
      </c>
      <c r="G26" s="12">
        <v>3559</v>
      </c>
      <c r="H26" s="12">
        <f t="shared" si="4"/>
        <v>5317</v>
      </c>
      <c r="I26" s="12">
        <v>44246</v>
      </c>
      <c r="J26" s="16">
        <f t="shared" si="0"/>
        <v>397.324051891696</v>
      </c>
      <c r="K26" s="17">
        <f>(('2019年1-12月'!J26-'2018年1-12月'!J26)/'2018年1-12月'!J26)*100</f>
        <v>2.96559473620184</v>
      </c>
      <c r="L26" s="12">
        <v>3254</v>
      </c>
      <c r="M26" s="16">
        <f t="shared" si="1"/>
        <v>10937.3079287031</v>
      </c>
      <c r="N26" s="17">
        <f>(('2019年1-12月'!M26-'2018年1-12月'!M26)/'2018年1-12月'!M26)*100</f>
        <v>-2.38603003154993</v>
      </c>
    </row>
    <row r="27" ht="27.9" customHeight="1" spans="1:14">
      <c r="A27" s="12">
        <v>10</v>
      </c>
      <c r="B27" s="12">
        <f t="shared" si="2"/>
        <v>1601</v>
      </c>
      <c r="C27" s="12">
        <v>409</v>
      </c>
      <c r="D27" s="12">
        <v>2010</v>
      </c>
      <c r="E27" s="12">
        <f t="shared" si="3"/>
        <v>2411</v>
      </c>
      <c r="F27" s="12">
        <v>1133</v>
      </c>
      <c r="G27" s="12">
        <v>3544</v>
      </c>
      <c r="H27" s="12">
        <f t="shared" si="4"/>
        <v>5554</v>
      </c>
      <c r="I27" s="12">
        <v>41648</v>
      </c>
      <c r="J27" s="16">
        <f t="shared" si="0"/>
        <v>482.616212063004</v>
      </c>
      <c r="K27" s="17">
        <f>(('2019年1-12月'!J27-'2018年1-12月'!J27)/'2018年1-12月'!J27)*100</f>
        <v>17.5765837254804</v>
      </c>
      <c r="L27" s="12">
        <v>2970</v>
      </c>
      <c r="M27" s="16">
        <f t="shared" si="1"/>
        <v>11932.6599326599</v>
      </c>
      <c r="N27" s="17">
        <f>(('2019年1-12月'!M27-'2018年1-12月'!M27)/'2018年1-12月'!M27)*100</f>
        <v>0.803093336572429</v>
      </c>
    </row>
    <row r="28" ht="27.9" customHeight="1" spans="1:14">
      <c r="A28" s="12">
        <v>11</v>
      </c>
      <c r="B28" s="12">
        <f t="shared" si="2"/>
        <v>1778</v>
      </c>
      <c r="C28" s="12">
        <v>455</v>
      </c>
      <c r="D28" s="12">
        <v>2233</v>
      </c>
      <c r="E28" s="12">
        <f t="shared" si="3"/>
        <v>2760</v>
      </c>
      <c r="F28" s="12">
        <v>1260</v>
      </c>
      <c r="G28" s="12">
        <v>4020</v>
      </c>
      <c r="H28" s="12">
        <f t="shared" si="4"/>
        <v>6253</v>
      </c>
      <c r="I28" s="12">
        <v>47154</v>
      </c>
      <c r="J28" s="16">
        <f t="shared" si="0"/>
        <v>473.554735547355</v>
      </c>
      <c r="K28" s="17">
        <f>(('2019年1-12月'!J28-'2018年1-12月'!J28)/'2018年1-12月'!J28)*100</f>
        <v>-2.8451041883073</v>
      </c>
      <c r="L28" s="12">
        <v>3397</v>
      </c>
      <c r="M28" s="16">
        <f t="shared" si="1"/>
        <v>11833.9711510156</v>
      </c>
      <c r="N28" s="17">
        <f>(('2019年1-12月'!M28-'2018年1-12月'!M28)/'2018年1-12月'!M28)*100</f>
        <v>3.86609699995286</v>
      </c>
    </row>
    <row r="29" ht="27.9" customHeight="1" spans="1:14">
      <c r="A29" s="12">
        <v>12</v>
      </c>
      <c r="B29" s="12">
        <f t="shared" si="2"/>
        <v>2263</v>
      </c>
      <c r="C29" s="12">
        <v>504</v>
      </c>
      <c r="D29" s="12">
        <v>2767</v>
      </c>
      <c r="E29" s="12">
        <f t="shared" si="3"/>
        <v>2425</v>
      </c>
      <c r="F29" s="12">
        <v>1139</v>
      </c>
      <c r="G29" s="12">
        <v>3564</v>
      </c>
      <c r="H29" s="12">
        <f t="shared" si="4"/>
        <v>6331</v>
      </c>
      <c r="I29" s="12">
        <v>46499</v>
      </c>
      <c r="J29" s="16">
        <f t="shared" si="0"/>
        <v>595.066560571195</v>
      </c>
      <c r="K29" s="17">
        <f>(('2019年1-12月'!J29-'2018年1-12月'!J29)/'2018年1-12月'!J29)*100</f>
        <v>11.8548381430113</v>
      </c>
      <c r="L29" s="12">
        <v>3435</v>
      </c>
      <c r="M29" s="16">
        <f t="shared" si="1"/>
        <v>10375.5458515284</v>
      </c>
      <c r="N29" s="17">
        <f>(('2019年1-12月'!M29-'2018年1-12月'!M29)/'2018年1-12月'!M29)*100</f>
        <v>3.15994062137927</v>
      </c>
    </row>
    <row r="30" ht="27.9" customHeight="1" spans="1:14">
      <c r="A30" s="10" t="s">
        <v>15</v>
      </c>
      <c r="B30" s="13">
        <f t="shared" ref="B30:I30" si="5">SUM(B18:B29)</f>
        <v>17728</v>
      </c>
      <c r="C30" s="13">
        <f t="shared" si="5"/>
        <v>5287</v>
      </c>
      <c r="D30" s="13">
        <f t="shared" si="5"/>
        <v>23015</v>
      </c>
      <c r="E30" s="13">
        <f t="shared" si="5"/>
        <v>31670</v>
      </c>
      <c r="F30" s="13">
        <f t="shared" si="5"/>
        <v>15324</v>
      </c>
      <c r="G30" s="13">
        <f t="shared" si="5"/>
        <v>46994</v>
      </c>
      <c r="H30" s="13">
        <f t="shared" si="5"/>
        <v>70009</v>
      </c>
      <c r="I30" s="13">
        <f t="shared" si="5"/>
        <v>552493</v>
      </c>
      <c r="J30" s="18">
        <f t="shared" si="0"/>
        <v>416.566363736735</v>
      </c>
      <c r="K30" s="19">
        <f>(('2019年1-12月'!J30-'2018年1-12月'!J30)/'2018年1-12月'!J30)*100</f>
        <v>2.9881239459887</v>
      </c>
      <c r="L30" s="13">
        <f>SUM(L18:L29)</f>
        <v>41599</v>
      </c>
      <c r="M30" s="16">
        <f t="shared" si="1"/>
        <v>11296.9061756292</v>
      </c>
      <c r="N30" s="17">
        <f>(('2019年1-12月'!M30-'2018年1-12月'!M30)/'2018年1-12月'!M30)*100</f>
        <v>0.689027912128977</v>
      </c>
    </row>
    <row r="31" spans="2:8">
      <c r="B31" s="14"/>
      <c r="E31" s="14"/>
      <c r="H31" s="14"/>
    </row>
  </sheetData>
  <mergeCells count="7">
    <mergeCell ref="B16:D16"/>
    <mergeCell ref="E16:G16"/>
    <mergeCell ref="I16:K16"/>
    <mergeCell ref="L16:N16"/>
    <mergeCell ref="A16:A17"/>
    <mergeCell ref="H16:H17"/>
    <mergeCell ref="A1:N5"/>
  </mergeCells>
  <pageMargins left="0.7" right="0.7" top="0.75" bottom="0.75" header="0.3" footer="0.3"/>
  <pageSetup paperSize="9" orientation="portrait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2016年1-12月</vt:lpstr>
      <vt:lpstr>2017年1-12月</vt:lpstr>
      <vt:lpstr>2018年1-12月</vt:lpstr>
      <vt:lpstr>2019年1-12月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dcterms:created xsi:type="dcterms:W3CDTF">2016-12-19T10:40:32Z</dcterms:created>
  <cp:lastPrinted>2019-01-11T02:25:23Z</cp:lastPrinted>
  <dcterms:modified xsi:type="dcterms:W3CDTF">2020-06-03T07:50:32Z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2052-11.1.0.9662</vt:lpwstr>
  </property>
</Properties>
</file>